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SOL INFORMACION\2019\RESPUESTAS\"/>
    </mc:Choice>
  </mc:AlternateContent>
  <bookViews>
    <workbookView xWindow="0" yWindow="0" windowWidth="24000" windowHeight="9000"/>
  </bookViews>
  <sheets>
    <sheet name="TABGOB-2000-2009" sheetId="1" r:id="rId1"/>
    <sheet name="TABGB-2010-ADELANTE" sheetId="2" r:id="rId2"/>
  </sheets>
  <definedNames>
    <definedName name="_xlnm.Print_Area" localSheetId="0">'TABGOB-2000-2009'!$BT$1:$BY$51</definedName>
    <definedName name="_xlnm.Print_Titles" localSheetId="0">'TABGOB-2000-2009'!$1:$7</definedName>
  </definedNames>
  <calcPr calcId="162913"/>
</workbook>
</file>

<file path=xl/calcChain.xml><?xml version="1.0" encoding="utf-8"?>
<calcChain xmlns="http://schemas.openxmlformats.org/spreadsheetml/2006/main">
  <c r="BA60" i="2" l="1"/>
  <c r="AZ60" i="2"/>
  <c r="BI57" i="2"/>
  <c r="BH57" i="2"/>
  <c r="BC55" i="2"/>
  <c r="BB55" i="2"/>
  <c r="BA55" i="2"/>
  <c r="AZ55" i="2"/>
  <c r="AS54" i="2"/>
  <c r="AR54" i="2"/>
  <c r="AL54" i="2"/>
  <c r="AK54" i="2"/>
  <c r="AE54" i="2"/>
  <c r="AD54" i="2"/>
  <c r="BX53" i="2"/>
  <c r="BX54" i="2" s="1"/>
  <c r="BP53" i="2"/>
  <c r="BP54" i="2" s="1"/>
  <c r="BX52" i="2"/>
  <c r="BP52" i="2"/>
  <c r="BK52" i="2"/>
  <c r="BJ52" i="2"/>
  <c r="BI52" i="2"/>
  <c r="BH52" i="2"/>
  <c r="BC51" i="2"/>
  <c r="BB51" i="2"/>
  <c r="BA51" i="2"/>
  <c r="AZ51" i="2"/>
  <c r="X51" i="2"/>
  <c r="W51" i="2"/>
  <c r="Q51" i="2"/>
  <c r="P51" i="2"/>
  <c r="K51" i="2"/>
  <c r="E51" i="2"/>
  <c r="AS50" i="2"/>
  <c r="AR50" i="2"/>
  <c r="AL50" i="2"/>
  <c r="AK50" i="2"/>
  <c r="AE50" i="2"/>
  <c r="AD50" i="2"/>
  <c r="BX48" i="2"/>
  <c r="BP48" i="2"/>
  <c r="BP49" i="2" s="1"/>
  <c r="BK48" i="2"/>
  <c r="BJ48" i="2"/>
  <c r="BI48" i="2"/>
  <c r="BH48" i="2"/>
  <c r="BX47" i="2"/>
  <c r="BP47" i="2"/>
  <c r="BC47" i="2"/>
  <c r="BB47" i="2"/>
  <c r="BA47" i="2"/>
  <c r="AZ47" i="2"/>
  <c r="X47" i="2"/>
  <c r="W47" i="2"/>
  <c r="Q47" i="2"/>
  <c r="P47" i="2"/>
  <c r="K47" i="2"/>
  <c r="J47" i="2"/>
  <c r="E47" i="2"/>
  <c r="D47" i="2"/>
  <c r="AS46" i="2"/>
  <c r="AR46" i="2"/>
  <c r="AL46" i="2"/>
  <c r="AK46" i="2"/>
  <c r="AE46" i="2"/>
  <c r="AD46" i="2"/>
  <c r="BK44" i="2"/>
  <c r="BJ44" i="2"/>
  <c r="BI44" i="2"/>
  <c r="BH44" i="2"/>
  <c r="BZ43" i="2"/>
  <c r="BX43" i="2"/>
  <c r="BR43" i="2"/>
  <c r="BP43" i="2"/>
  <c r="X43" i="2"/>
  <c r="W43" i="2"/>
  <c r="Q43" i="2"/>
  <c r="P43" i="2"/>
  <c r="K43" i="2"/>
  <c r="J43" i="2"/>
  <c r="E43" i="2"/>
  <c r="D43" i="2"/>
  <c r="BZ42" i="2"/>
  <c r="BX42" i="2"/>
  <c r="BR42" i="2"/>
  <c r="BP42" i="2"/>
  <c r="AZ42" i="2"/>
  <c r="AR41" i="2"/>
  <c r="AK41" i="2"/>
  <c r="AD41" i="2"/>
  <c r="BH40" i="2"/>
  <c r="J39" i="2"/>
  <c r="D39" i="2"/>
  <c r="AZ38" i="2"/>
  <c r="W38" i="2"/>
  <c r="P38" i="2"/>
  <c r="K38" i="2"/>
  <c r="E38" i="2"/>
  <c r="AR37" i="2"/>
  <c r="AK37" i="2"/>
  <c r="AD37" i="2"/>
  <c r="K37" i="2"/>
  <c r="E37" i="2"/>
  <c r="BH36" i="2"/>
  <c r="AZ34" i="2"/>
  <c r="W34" i="2"/>
  <c r="P34" i="2"/>
  <c r="AR33" i="2"/>
  <c r="AK33" i="2"/>
  <c r="AD33" i="2"/>
  <c r="BH32" i="2"/>
  <c r="W30" i="2"/>
  <c r="P30" i="2"/>
  <c r="AO60" i="1"/>
  <c r="AH60" i="1"/>
  <c r="AA60" i="1"/>
  <c r="R60" i="1"/>
  <c r="K60" i="1"/>
  <c r="M60" i="1" s="1"/>
  <c r="D60" i="1"/>
  <c r="D59" i="1" s="1"/>
  <c r="C59" i="1" s="1"/>
  <c r="AM59" i="1"/>
  <c r="AL59" i="1" s="1"/>
  <c r="AF59" i="1"/>
  <c r="AE59" i="1" s="1"/>
  <c r="Y59" i="1"/>
  <c r="X59" i="1" s="1"/>
  <c r="J59" i="1"/>
  <c r="AM58" i="1"/>
  <c r="AL58" i="1"/>
  <c r="AF58" i="1"/>
  <c r="AE58" i="1" s="1"/>
  <c r="AE60" i="1" s="1"/>
  <c r="Y58" i="1"/>
  <c r="X58" i="1" s="1"/>
  <c r="J58" i="1"/>
  <c r="AO56" i="1"/>
  <c r="AH56" i="1"/>
  <c r="AA56" i="1"/>
  <c r="R56" i="1"/>
  <c r="T56" i="1" s="1"/>
  <c r="M56" i="1"/>
  <c r="K56" i="1"/>
  <c r="J55" i="1" s="1"/>
  <c r="D56" i="1"/>
  <c r="AM55" i="1"/>
  <c r="AL55" i="1"/>
  <c r="AF55" i="1"/>
  <c r="AE55" i="1"/>
  <c r="Y55" i="1"/>
  <c r="X55" i="1"/>
  <c r="R55" i="1"/>
  <c r="Q55" i="1"/>
  <c r="BP54" i="1"/>
  <c r="BH54" i="1"/>
  <c r="BG52" i="1" s="1"/>
  <c r="AM54" i="1"/>
  <c r="AL54" i="1" s="1"/>
  <c r="AF54" i="1"/>
  <c r="AE54" i="1" s="1"/>
  <c r="Y54" i="1"/>
  <c r="X54" i="1" s="1"/>
  <c r="X56" i="1" s="1"/>
  <c r="R54" i="1"/>
  <c r="Q54" i="1"/>
  <c r="BN53" i="1"/>
  <c r="BN54" i="1" s="1"/>
  <c r="BN56" i="1" s="1"/>
  <c r="BN52" i="1"/>
  <c r="AO52" i="1"/>
  <c r="AH52" i="1"/>
  <c r="AA52" i="1"/>
  <c r="R52" i="1"/>
  <c r="T52" i="1" s="1"/>
  <c r="K52" i="1"/>
  <c r="M52" i="1" s="1"/>
  <c r="D52" i="1"/>
  <c r="BW51" i="1"/>
  <c r="AM51" i="1"/>
  <c r="AL51" i="1"/>
  <c r="AF51" i="1"/>
  <c r="AE51" i="1"/>
  <c r="Y51" i="1"/>
  <c r="X51" i="1"/>
  <c r="BN50" i="1"/>
  <c r="BH50" i="1"/>
  <c r="BR50" i="1" s="1"/>
  <c r="BC50" i="1"/>
  <c r="AV50" i="1"/>
  <c r="AM50" i="1"/>
  <c r="AL50" i="1" s="1"/>
  <c r="AL52" i="1" s="1"/>
  <c r="AF50" i="1"/>
  <c r="AE50" i="1" s="1"/>
  <c r="AE52" i="1" s="1"/>
  <c r="Y50" i="1"/>
  <c r="X50" i="1" s="1"/>
  <c r="X52" i="1" s="1"/>
  <c r="R50" i="1"/>
  <c r="Q50" i="1" s="1"/>
  <c r="BP49" i="1"/>
  <c r="BO49" i="1"/>
  <c r="BP48" i="1"/>
  <c r="BO48" i="1"/>
  <c r="AO48" i="1"/>
  <c r="AH48" i="1"/>
  <c r="AA48" i="1"/>
  <c r="R48" i="1"/>
  <c r="T48" i="1" s="1"/>
  <c r="K48" i="1"/>
  <c r="D48" i="1"/>
  <c r="F48" i="1" s="1"/>
  <c r="BW47" i="1"/>
  <c r="AM47" i="1"/>
  <c r="AL47" i="1" s="1"/>
  <c r="AF47" i="1"/>
  <c r="AE47" i="1" s="1"/>
  <c r="Y47" i="1"/>
  <c r="X47" i="1"/>
  <c r="D47" i="1"/>
  <c r="C47" i="1" s="1"/>
  <c r="BN46" i="1"/>
  <c r="BH46" i="1"/>
  <c r="BR46" i="1" s="1"/>
  <c r="BC46" i="1"/>
  <c r="AV46" i="1"/>
  <c r="AM46" i="1"/>
  <c r="AL46" i="1" s="1"/>
  <c r="AL48" i="1" s="1"/>
  <c r="AF46" i="1"/>
  <c r="AE46" i="1" s="1"/>
  <c r="AE48" i="1" s="1"/>
  <c r="Y46" i="1"/>
  <c r="X46" i="1"/>
  <c r="X48" i="1" s="1"/>
  <c r="D46" i="1"/>
  <c r="C46" i="1" s="1"/>
  <c r="C48" i="1" s="1"/>
  <c r="BP45" i="1"/>
  <c r="BO45" i="1"/>
  <c r="BP44" i="1"/>
  <c r="BO44" i="1"/>
  <c r="AO44" i="1"/>
  <c r="AH44" i="1"/>
  <c r="AA44" i="1"/>
  <c r="R44" i="1"/>
  <c r="T44" i="1" s="1"/>
  <c r="K44" i="1"/>
  <c r="D44" i="1"/>
  <c r="F44" i="1" s="1"/>
  <c r="BW43" i="1"/>
  <c r="AM43" i="1"/>
  <c r="AL43" i="1" s="1"/>
  <c r="AF43" i="1"/>
  <c r="AE43" i="1" s="1"/>
  <c r="Y43" i="1"/>
  <c r="X43" i="1" s="1"/>
  <c r="D43" i="1"/>
  <c r="C43" i="1" s="1"/>
  <c r="BN42" i="1"/>
  <c r="BH42" i="1"/>
  <c r="BR42" i="1" s="1"/>
  <c r="BC42" i="1"/>
  <c r="AV42" i="1"/>
  <c r="AM42" i="1"/>
  <c r="AL42" i="1"/>
  <c r="AF42" i="1"/>
  <c r="AE42" i="1" s="1"/>
  <c r="Y42" i="1"/>
  <c r="X42" i="1" s="1"/>
  <c r="X44" i="1" s="1"/>
  <c r="R42" i="1"/>
  <c r="Q42" i="1" s="1"/>
  <c r="BP41" i="1"/>
  <c r="BO41" i="1"/>
  <c r="BP40" i="1"/>
  <c r="BO40" i="1"/>
  <c r="AO40" i="1"/>
  <c r="AH40" i="1"/>
  <c r="AA40" i="1"/>
  <c r="R40" i="1"/>
  <c r="K40" i="1"/>
  <c r="M40" i="1" s="1"/>
  <c r="F40" i="1"/>
  <c r="D40" i="1"/>
  <c r="AM39" i="1"/>
  <c r="AL39" i="1" s="1"/>
  <c r="AF39" i="1"/>
  <c r="AE39" i="1" s="1"/>
  <c r="Y39" i="1"/>
  <c r="X39" i="1" s="1"/>
  <c r="J39" i="1"/>
  <c r="D39" i="1"/>
  <c r="C39" i="1" s="1"/>
  <c r="BW38" i="1"/>
  <c r="BN38" i="1"/>
  <c r="BH38" i="1"/>
  <c r="BR38" i="1" s="1"/>
  <c r="BC38" i="1"/>
  <c r="AV38" i="1"/>
  <c r="AM38" i="1"/>
  <c r="AL38" i="1" s="1"/>
  <c r="AF38" i="1"/>
  <c r="AE38" i="1"/>
  <c r="Y38" i="1"/>
  <c r="X38" i="1" s="1"/>
  <c r="J38" i="1"/>
  <c r="D38" i="1"/>
  <c r="C38" i="1"/>
  <c r="C40" i="1" s="1"/>
  <c r="BW37" i="1"/>
  <c r="BP37" i="1"/>
  <c r="BP36" i="1"/>
  <c r="AO36" i="1"/>
  <c r="AH36" i="1"/>
  <c r="AA36" i="1"/>
  <c r="R36" i="1"/>
  <c r="T36" i="1" s="1"/>
  <c r="K36" i="1"/>
  <c r="M36" i="1" s="1"/>
  <c r="D36" i="1"/>
  <c r="AM35" i="1"/>
  <c r="AL35" i="1"/>
  <c r="AF35" i="1"/>
  <c r="AE35" i="1" s="1"/>
  <c r="Y35" i="1"/>
  <c r="X35" i="1" s="1"/>
  <c r="R35" i="1"/>
  <c r="Q35" i="1" s="1"/>
  <c r="BR34" i="1"/>
  <c r="BN34" i="1"/>
  <c r="BH34" i="1"/>
  <c r="BC34" i="1"/>
  <c r="AV34" i="1"/>
  <c r="AM34" i="1"/>
  <c r="AL34" i="1" s="1"/>
  <c r="AL36" i="1" s="1"/>
  <c r="AF34" i="1"/>
  <c r="AE34" i="1" s="1"/>
  <c r="Y34" i="1"/>
  <c r="X34" i="1" s="1"/>
  <c r="R34" i="1"/>
  <c r="Q34" i="1" s="1"/>
  <c r="BP33" i="1"/>
  <c r="BP32" i="1"/>
  <c r="K32" i="1"/>
  <c r="M32" i="1" s="1"/>
  <c r="D32" i="1"/>
  <c r="F32" i="1" s="1"/>
  <c r="BN30" i="1"/>
  <c r="BH30" i="1"/>
  <c r="BR30" i="1" s="1"/>
  <c r="BC30" i="1"/>
  <c r="AV30" i="1"/>
  <c r="J30" i="1"/>
  <c r="D30" i="1"/>
  <c r="C30" i="1"/>
  <c r="BP29" i="1"/>
  <c r="BP28" i="1"/>
  <c r="BC26" i="1"/>
  <c r="M26" i="1"/>
  <c r="L26" i="1"/>
  <c r="K26" i="1"/>
  <c r="J25" i="1" s="1"/>
  <c r="F25" i="1"/>
  <c r="E25" i="1"/>
  <c r="D25" i="1"/>
  <c r="C25" i="1" s="1"/>
  <c r="BR24" i="1"/>
  <c r="F24" i="1"/>
  <c r="E24" i="1"/>
  <c r="D24" i="1"/>
  <c r="C24" i="1"/>
  <c r="BR22" i="1"/>
  <c r="M22" i="1"/>
  <c r="L22" i="1"/>
  <c r="K22" i="1"/>
  <c r="J21" i="1" s="1"/>
  <c r="F21" i="1"/>
  <c r="E21" i="1"/>
  <c r="D21" i="1"/>
  <c r="C21" i="1" s="1"/>
  <c r="C22" i="1" s="1"/>
  <c r="BR20" i="1"/>
  <c r="BA20" i="1"/>
  <c r="BB20" i="1" s="1"/>
  <c r="BC20" i="1" s="1"/>
  <c r="BA22" i="1" s="1"/>
  <c r="BB22" i="1" s="1"/>
  <c r="BC22" i="1" s="1"/>
  <c r="AU20" i="1"/>
  <c r="AV20" i="1" s="1"/>
  <c r="AT22" i="1" s="1"/>
  <c r="AU22" i="1" s="1"/>
  <c r="AV22" i="1" s="1"/>
  <c r="F20" i="1"/>
  <c r="E20" i="1"/>
  <c r="D20" i="1"/>
  <c r="C20" i="1" s="1"/>
  <c r="BR18" i="1"/>
  <c r="BR16" i="1"/>
  <c r="BR14" i="1"/>
  <c r="BR12" i="1"/>
  <c r="AF12" i="1"/>
  <c r="AG12" i="1" s="1"/>
  <c r="AH12" i="1" s="1"/>
  <c r="AF14" i="1" s="1"/>
  <c r="AG14" i="1" s="1"/>
  <c r="AH14" i="1" s="1"/>
  <c r="AF16" i="1" s="1"/>
  <c r="AG16" i="1" s="1"/>
  <c r="AH16" i="1" s="1"/>
  <c r="AF20" i="1" s="1"/>
  <c r="BR10" i="1"/>
  <c r="BD10" i="1"/>
  <c r="AF10" i="1"/>
  <c r="AG10" i="1" s="1"/>
  <c r="AH10" i="1" s="1"/>
  <c r="AA10" i="1"/>
  <c r="Y12" i="1" s="1"/>
  <c r="Z12" i="1" s="1"/>
  <c r="AA12" i="1" s="1"/>
  <c r="Y14" i="1" s="1"/>
  <c r="Z14" i="1" s="1"/>
  <c r="AA14" i="1" s="1"/>
  <c r="Y16" i="1" s="1"/>
  <c r="Z16" i="1" s="1"/>
  <c r="AA16" i="1" s="1"/>
  <c r="Y20" i="1" s="1"/>
  <c r="Z10" i="1"/>
  <c r="R10" i="1"/>
  <c r="S10" i="1" s="1"/>
  <c r="T10" i="1" s="1"/>
  <c r="R12" i="1" s="1"/>
  <c r="S12" i="1" s="1"/>
  <c r="T12" i="1" s="1"/>
  <c r="R14" i="1" s="1"/>
  <c r="S14" i="1" s="1"/>
  <c r="T14" i="1" s="1"/>
  <c r="R16" i="1" s="1"/>
  <c r="S16" i="1" s="1"/>
  <c r="T16" i="1" s="1"/>
  <c r="R20" i="1" s="1"/>
  <c r="X36" i="1" l="1"/>
  <c r="C26" i="1"/>
  <c r="J24" i="1"/>
  <c r="J26" i="1" s="1"/>
  <c r="J31" i="1"/>
  <c r="AE40" i="1"/>
  <c r="R43" i="1"/>
  <c r="Q43" i="1" s="1"/>
  <c r="J50" i="1"/>
  <c r="J52" i="1" s="1"/>
  <c r="D42" i="1"/>
  <c r="C42" i="1" s="1"/>
  <c r="C44" i="1" s="1"/>
  <c r="AE44" i="1"/>
  <c r="R46" i="1"/>
  <c r="Q46" i="1" s="1"/>
  <c r="R47" i="1"/>
  <c r="Q47" i="1" s="1"/>
  <c r="J51" i="1"/>
  <c r="BG53" i="1"/>
  <c r="AL56" i="1"/>
  <c r="D58" i="1"/>
  <c r="C58" i="1" s="1"/>
  <c r="C60" i="1" s="1"/>
  <c r="J60" i="1"/>
  <c r="BP44" i="2"/>
  <c r="BR44" i="2"/>
  <c r="BX49" i="2"/>
  <c r="J32" i="1"/>
  <c r="AL40" i="1"/>
  <c r="J40" i="1"/>
  <c r="Q44" i="1"/>
  <c r="AL44" i="1"/>
  <c r="J20" i="1"/>
  <c r="X40" i="1"/>
  <c r="J54" i="1"/>
  <c r="J56" i="1" s="1"/>
  <c r="F60" i="1"/>
  <c r="BX44" i="2"/>
  <c r="BZ44" i="2"/>
  <c r="Y18" i="1"/>
  <c r="X18" i="1" s="1"/>
  <c r="X20" i="1" s="1"/>
  <c r="Z20" i="1"/>
  <c r="Y19" i="1"/>
  <c r="X19" i="1" s="1"/>
  <c r="AF18" i="1"/>
  <c r="AE18" i="1" s="1"/>
  <c r="AG20" i="1"/>
  <c r="AF19" i="1"/>
  <c r="AE19" i="1" s="1"/>
  <c r="R18" i="1"/>
  <c r="Q18" i="1" s="1"/>
  <c r="R19" i="1"/>
  <c r="Q19" i="1" s="1"/>
  <c r="S20" i="1"/>
  <c r="F36" i="1"/>
  <c r="D35" i="1"/>
  <c r="C35" i="1" s="1"/>
  <c r="D34" i="1"/>
  <c r="C34" i="1" s="1"/>
  <c r="C36" i="1" s="1"/>
  <c r="R39" i="1"/>
  <c r="Q39" i="1" s="1"/>
  <c r="T40" i="1"/>
  <c r="R38" i="1"/>
  <c r="Q38" i="1" s="1"/>
  <c r="AM10" i="1"/>
  <c r="J47" i="1"/>
  <c r="J46" i="1"/>
  <c r="M48" i="1"/>
  <c r="D51" i="1"/>
  <c r="C51" i="1" s="1"/>
  <c r="F52" i="1"/>
  <c r="D50" i="1"/>
  <c r="C50" i="1" s="1"/>
  <c r="X60" i="1"/>
  <c r="Q36" i="1"/>
  <c r="J43" i="1"/>
  <c r="J42" i="1"/>
  <c r="M44" i="1"/>
  <c r="AE56" i="1"/>
  <c r="D54" i="1"/>
  <c r="C54" i="1" s="1"/>
  <c r="F56" i="1"/>
  <c r="D55" i="1"/>
  <c r="C55" i="1" s="1"/>
  <c r="R59" i="1"/>
  <c r="Q59" i="1" s="1"/>
  <c r="T60" i="1"/>
  <c r="AE36" i="1"/>
  <c r="J35" i="1"/>
  <c r="J34" i="1"/>
  <c r="J36" i="1" s="1"/>
  <c r="J22" i="1"/>
  <c r="Q56" i="1"/>
  <c r="BR54" i="1"/>
  <c r="R58" i="1"/>
  <c r="Q58" i="1" s="1"/>
  <c r="Q60" i="1" s="1"/>
  <c r="AL60" i="1"/>
  <c r="D31" i="1"/>
  <c r="C31" i="1" s="1"/>
  <c r="C32" i="1" s="1"/>
  <c r="R51" i="1"/>
  <c r="Q51" i="1" s="1"/>
  <c r="Q52" i="1" s="1"/>
  <c r="AE20" i="1" l="1"/>
  <c r="Q48" i="1"/>
  <c r="S18" i="1"/>
  <c r="T20" i="1"/>
  <c r="S19" i="1"/>
  <c r="AT10" i="1"/>
  <c r="AN10" i="1"/>
  <c r="AO10" i="1" s="1"/>
  <c r="AM12" i="1" s="1"/>
  <c r="AN12" i="1" s="1"/>
  <c r="AO12" i="1" s="1"/>
  <c r="AM14" i="1" s="1"/>
  <c r="AN14" i="1" s="1"/>
  <c r="AO14" i="1" s="1"/>
  <c r="AM16" i="1" s="1"/>
  <c r="AN16" i="1" s="1"/>
  <c r="AO16" i="1" s="1"/>
  <c r="AM20" i="1" s="1"/>
  <c r="Q40" i="1"/>
  <c r="Q20" i="1"/>
  <c r="C56" i="1"/>
  <c r="J44" i="1"/>
  <c r="C52" i="1"/>
  <c r="J48" i="1"/>
  <c r="AA20" i="1"/>
  <c r="Z19" i="1"/>
  <c r="Z18" i="1"/>
  <c r="AG18" i="1"/>
  <c r="AH20" i="1"/>
  <c r="AG19" i="1"/>
  <c r="AF24" i="1" l="1"/>
  <c r="AH18" i="1"/>
  <c r="AH19" i="1"/>
  <c r="Y24" i="1"/>
  <c r="AA18" i="1"/>
  <c r="AA19" i="1"/>
  <c r="BA10" i="1"/>
  <c r="BB10" i="1" s="1"/>
  <c r="BC10" i="1" s="1"/>
  <c r="BA12" i="1" s="1"/>
  <c r="BB12" i="1" s="1"/>
  <c r="BC12" i="1" s="1"/>
  <c r="BA14" i="1" s="1"/>
  <c r="BB14" i="1" s="1"/>
  <c r="BC14" i="1" s="1"/>
  <c r="BA16" i="1" s="1"/>
  <c r="BB16" i="1" s="1"/>
  <c r="BC16" i="1" s="1"/>
  <c r="BA18" i="1" s="1"/>
  <c r="BB18" i="1" s="1"/>
  <c r="BC18" i="1" s="1"/>
  <c r="AU10" i="1"/>
  <c r="AV10" i="1" s="1"/>
  <c r="AT12" i="1" s="1"/>
  <c r="AU12" i="1" s="1"/>
  <c r="AV12" i="1" s="1"/>
  <c r="AT14" i="1" s="1"/>
  <c r="AU14" i="1" s="1"/>
  <c r="AV14" i="1" s="1"/>
  <c r="AT16" i="1" s="1"/>
  <c r="AU16" i="1" s="1"/>
  <c r="AV16" i="1" s="1"/>
  <c r="AT18" i="1" s="1"/>
  <c r="AU18" i="1" s="1"/>
  <c r="AV18" i="1" s="1"/>
  <c r="R24" i="1"/>
  <c r="T18" i="1"/>
  <c r="T19" i="1"/>
  <c r="AM18" i="1"/>
  <c r="AL18" i="1" s="1"/>
  <c r="AL20" i="1" s="1"/>
  <c r="AN20" i="1"/>
  <c r="AM19" i="1"/>
  <c r="AL19" i="1" s="1"/>
  <c r="Y22" i="1" l="1"/>
  <c r="X22" i="1" s="1"/>
  <c r="Y23" i="1"/>
  <c r="X23" i="1" s="1"/>
  <c r="Z24" i="1"/>
  <c r="AO20" i="1"/>
  <c r="AN18" i="1"/>
  <c r="AN19" i="1"/>
  <c r="R22" i="1"/>
  <c r="Q22" i="1" s="1"/>
  <c r="R23" i="1"/>
  <c r="Q23" i="1" s="1"/>
  <c r="S24" i="1"/>
  <c r="AF22" i="1"/>
  <c r="AE22" i="1" s="1"/>
  <c r="AF23" i="1"/>
  <c r="AE23" i="1" s="1"/>
  <c r="AG24" i="1"/>
  <c r="AG23" i="1" l="1"/>
  <c r="AG22" i="1"/>
  <c r="AH24" i="1"/>
  <c r="AM24" i="1"/>
  <c r="AO18" i="1"/>
  <c r="AO19" i="1"/>
  <c r="Q24" i="1"/>
  <c r="Z23" i="1"/>
  <c r="Z22" i="1"/>
  <c r="AA24" i="1"/>
  <c r="AE24" i="1"/>
  <c r="S23" i="1"/>
  <c r="T24" i="1"/>
  <c r="S22" i="1"/>
  <c r="X24" i="1"/>
  <c r="AM22" i="1" l="1"/>
  <c r="AL22" i="1" s="1"/>
  <c r="AM23" i="1"/>
  <c r="AL23" i="1" s="1"/>
  <c r="AN24" i="1"/>
  <c r="AF32" i="1"/>
  <c r="AF28" i="1"/>
  <c r="AH22" i="1"/>
  <c r="AH23" i="1"/>
  <c r="Y32" i="1"/>
  <c r="AA23" i="1"/>
  <c r="Y28" i="1"/>
  <c r="AA22" i="1"/>
  <c r="T23" i="1"/>
  <c r="R28" i="1"/>
  <c r="T22" i="1"/>
  <c r="R32" i="1"/>
  <c r="Y30" i="1" l="1"/>
  <c r="X30" i="1" s="1"/>
  <c r="AA32" i="1"/>
  <c r="Y31" i="1"/>
  <c r="X31" i="1" s="1"/>
  <c r="AH32" i="1"/>
  <c r="AF31" i="1"/>
  <c r="AE31" i="1" s="1"/>
  <c r="AF30" i="1"/>
  <c r="AE30" i="1" s="1"/>
  <c r="AE32" i="1" s="1"/>
  <c r="AM32" i="1"/>
  <c r="R31" i="1"/>
  <c r="Q31" i="1" s="1"/>
  <c r="R30" i="1"/>
  <c r="Q30" i="1" s="1"/>
  <c r="T32" i="1"/>
  <c r="AN23" i="1"/>
  <c r="AN22" i="1"/>
  <c r="AO24" i="1"/>
  <c r="Z28" i="1"/>
  <c r="Y26" i="1"/>
  <c r="X26" i="1" s="1"/>
  <c r="Y27" i="1"/>
  <c r="X27" i="1" s="1"/>
  <c r="S28" i="1"/>
  <c r="R26" i="1"/>
  <c r="Q26" i="1" s="1"/>
  <c r="R27" i="1"/>
  <c r="Q27" i="1" s="1"/>
  <c r="AG28" i="1"/>
  <c r="AF26" i="1"/>
  <c r="AE26" i="1" s="1"/>
  <c r="AF27" i="1"/>
  <c r="AE27" i="1" s="1"/>
  <c r="AL24" i="1"/>
  <c r="AH28" i="1" l="1"/>
  <c r="AG26" i="1"/>
  <c r="AG27" i="1"/>
  <c r="X28" i="1"/>
  <c r="AO32" i="1"/>
  <c r="AM31" i="1"/>
  <c r="AL31" i="1" s="1"/>
  <c r="AT26" i="1"/>
  <c r="AV26" i="1" s="1"/>
  <c r="AM30" i="1"/>
  <c r="AL30" i="1" s="1"/>
  <c r="AL32" i="1" s="1"/>
  <c r="Q28" i="1"/>
  <c r="AA28" i="1"/>
  <c r="Z26" i="1"/>
  <c r="Z27" i="1"/>
  <c r="AE28" i="1"/>
  <c r="T28" i="1"/>
  <c r="S26" i="1"/>
  <c r="S27" i="1"/>
  <c r="AO23" i="1"/>
  <c r="AM28" i="1"/>
  <c r="AO22" i="1"/>
  <c r="Q32" i="1"/>
  <c r="X32" i="1"/>
  <c r="AN28" i="1" l="1"/>
  <c r="AM26" i="1"/>
  <c r="AL26" i="1" s="1"/>
  <c r="AM27" i="1"/>
  <c r="AL27" i="1" s="1"/>
  <c r="T27" i="1"/>
  <c r="T26" i="1"/>
  <c r="AA27" i="1"/>
  <c r="AA26" i="1"/>
  <c r="AH27" i="1"/>
  <c r="AH26" i="1"/>
  <c r="AL28" i="1" l="1"/>
  <c r="AO28" i="1"/>
  <c r="AN26" i="1"/>
  <c r="AN27" i="1"/>
  <c r="AO27" i="1" l="1"/>
  <c r="AO26" i="1"/>
</calcChain>
</file>

<file path=xl/sharedStrings.xml><?xml version="1.0" encoding="utf-8"?>
<sst xmlns="http://schemas.openxmlformats.org/spreadsheetml/2006/main" count="1103" uniqueCount="103">
  <si>
    <t>GOBIERNO DEL ESTADO DE SONORA</t>
  </si>
  <si>
    <t>SECRETARIA DE PLANEACION DEL DESARROLLO Y GASTO PUBLICO</t>
  </si>
  <si>
    <t>SECRETARIA DE HACIENDA</t>
  </si>
  <si>
    <t>DIRECCION GENERAL DE RECURSOS HUMANOS</t>
  </si>
  <si>
    <t>TABULADOR INTEGRAL</t>
  </si>
  <si>
    <t>TABULADOR INTEGRAL DE GOBIERNO</t>
  </si>
  <si>
    <t>Fecha:</t>
  </si>
  <si>
    <t>INCREMENTO</t>
  </si>
  <si>
    <t>S U E L D O S</t>
  </si>
  <si>
    <t>Ajuste Mandos Medios</t>
  </si>
  <si>
    <t>PARA PUESTO DE BASE Y CONFIANZA, ADMINISTRATIVO, TECNICO Y OPERATIVO</t>
  </si>
  <si>
    <t>vigente a partir del 1ro. de octubre del 2000 al 31 de agosto del 2001</t>
  </si>
  <si>
    <t>vigente a partir del 1ro. de septiembre del 2001 al 31 de agosto del 2002</t>
  </si>
  <si>
    <t>vigente a partir del 1ro. de septiembre del 2002 al 31 de septiembre del 2003</t>
  </si>
  <si>
    <t>vigente a partir del 1ro. de Octubre del 2003 al 31 de agosto del 2004</t>
  </si>
  <si>
    <t>vigente a partir del 1ro. de Septiembre del 2004 al 31 de agosto del 2005</t>
  </si>
  <si>
    <t>vigente a partir del 1ro. de Septiembre al 31 de diciembre del 2005.</t>
  </si>
  <si>
    <t>vigente a partir del 1ro. de enero al 30 de junio del 2006.</t>
  </si>
  <si>
    <t>vigente a partir del 1ro. de julio al 31 de diciembre de 2006.</t>
  </si>
  <si>
    <t>vigente a partir del 1ro. de enero al 31 de diciembre de 2007</t>
  </si>
  <si>
    <t>vigente a partir del 1ro. de enero del 2008</t>
  </si>
  <si>
    <t>vigente a partir del 1ro. de enero del 2009</t>
  </si>
  <si>
    <t>NIVEL</t>
  </si>
  <si>
    <t xml:space="preserve">      DESCRIPCION</t>
  </si>
  <si>
    <t xml:space="preserve">  ( I )</t>
  </si>
  <si>
    <t xml:space="preserve">  ( A )</t>
  </si>
  <si>
    <t xml:space="preserve">  ( B )</t>
  </si>
  <si>
    <t>DESCRIPCION</t>
  </si>
  <si>
    <t>SUELDOS</t>
  </si>
  <si>
    <t>INCREM.</t>
  </si>
  <si>
    <t>%</t>
  </si>
  <si>
    <t xml:space="preserve">"I"     </t>
  </si>
  <si>
    <t xml:space="preserve">"A"     </t>
  </si>
  <si>
    <t xml:space="preserve">"B"     </t>
  </si>
  <si>
    <t>PERSONAL BASE</t>
  </si>
  <si>
    <t>(I)</t>
  </si>
  <si>
    <t>(A)</t>
  </si>
  <si>
    <t>(B)</t>
  </si>
  <si>
    <t>02</t>
  </si>
  <si>
    <t xml:space="preserve">SDO. BASE </t>
  </si>
  <si>
    <t>SDO. BASE</t>
  </si>
  <si>
    <t>SUELDO</t>
  </si>
  <si>
    <t>03</t>
  </si>
  <si>
    <t>04</t>
  </si>
  <si>
    <t>05</t>
  </si>
  <si>
    <t>06</t>
  </si>
  <si>
    <t>SERVS. ESPECIALES</t>
  </si>
  <si>
    <t>07</t>
  </si>
  <si>
    <t>TOTAL</t>
  </si>
  <si>
    <t>08</t>
  </si>
  <si>
    <t xml:space="preserve"> </t>
  </si>
  <si>
    <t>MANDOS MEDIOS Y SUPERIORES</t>
  </si>
  <si>
    <t>COMPENS.</t>
  </si>
  <si>
    <t>Jefe de Departamento</t>
  </si>
  <si>
    <t>Minimo</t>
  </si>
  <si>
    <t>maximo</t>
  </si>
  <si>
    <t>Sueldo</t>
  </si>
  <si>
    <t>Compensacion</t>
  </si>
  <si>
    <t>09</t>
  </si>
  <si>
    <t>Total</t>
  </si>
  <si>
    <t>Subdirector</t>
  </si>
  <si>
    <t>Director</t>
  </si>
  <si>
    <t>10</t>
  </si>
  <si>
    <t>Director General</t>
  </si>
  <si>
    <t>11</t>
  </si>
  <si>
    <t>Subsecretario</t>
  </si>
  <si>
    <t>12</t>
  </si>
  <si>
    <t>Secretario</t>
  </si>
  <si>
    <t>13</t>
  </si>
  <si>
    <t>Gobernador</t>
  </si>
  <si>
    <t>Diputados</t>
  </si>
  <si>
    <t>*</t>
  </si>
  <si>
    <t>Compensaciones  vigentes a partir del 1ro. De Enero del 2001</t>
  </si>
  <si>
    <t>OFICIALIA MAYOR</t>
  </si>
  <si>
    <t>SUB-SECRETARIA DE RECURSOS HUMANOS</t>
  </si>
  <si>
    <t>vigente a partir del 1ro. de enero del 2010</t>
  </si>
  <si>
    <t>vigente a partir del 1ro. de enero del 2011</t>
  </si>
  <si>
    <t>vigente a partir del 1ro. de enero del 2012</t>
  </si>
  <si>
    <t>vigente a partir del 1ro. de enero del 2013</t>
  </si>
  <si>
    <t>vigente a partir del 1ro. de enero del 2014</t>
  </si>
  <si>
    <t>vigente a partir del 1ro. de enero del 2015</t>
  </si>
  <si>
    <t>vigente a partir del 1ro. de enero del 2016</t>
  </si>
  <si>
    <t>vigente a partir del 1ro. de enero del 2017</t>
  </si>
  <si>
    <t>vigente a partir del 1ro. de enero del 2018</t>
  </si>
  <si>
    <t>vigente a partir del 16. de Noviembre del 2018</t>
  </si>
  <si>
    <t>vigente a partir del 01 de Enero del 2019</t>
  </si>
  <si>
    <t>Para puestos de Base y Confianza, Administrativos, Técnicos y Operativos</t>
  </si>
  <si>
    <t>INCREMENTO 4.6 %</t>
  </si>
  <si>
    <t>INCREMENTO 4.9 %</t>
  </si>
  <si>
    <t>INCREMENTO 4.3 %</t>
  </si>
  <si>
    <t>INCREMENTO 4.0 %</t>
  </si>
  <si>
    <t>INCREMENTO VARIABLE</t>
  </si>
  <si>
    <t>INCREMENTO DEL 3.8 %</t>
  </si>
  <si>
    <t>INCREMENTO DEL 4 %</t>
  </si>
  <si>
    <t>INCREMENTO 4 %</t>
  </si>
  <si>
    <t>Nivel 09 A 5 %</t>
  </si>
  <si>
    <t>mas que Nivel 09 I</t>
  </si>
  <si>
    <t>INCREMENTO DEL 5 %</t>
  </si>
  <si>
    <t>Modificado a Partir de 1ero. De Octubre 2017</t>
  </si>
  <si>
    <t>Maximo</t>
  </si>
  <si>
    <t>Mínimo</t>
  </si>
  <si>
    <t>Porcentaje</t>
  </si>
  <si>
    <t>Máximo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</si>
</sst>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dd\-mmm\-yy_)"/>
    <numFmt numFmtId="165" formatCode="0.0%"/>
    <numFmt numFmtId="166" formatCode="#,##0.00_);\(#,##0.00\)"/>
    <numFmt numFmtId="167" formatCode="mmmm\ d\,\ yyyy"/>
    <numFmt numFmtId="168" formatCode="_-* #,##0.00_-;_-* #,##0.00\-;_-* &quot;-&quot;??_-;_-@_-"/>
    <numFmt numFmtId="169" formatCode="0.000000000_)"/>
  </numFmts>
  <fonts count="14" x14ac:knownFonts="1">
    <font>
      <sz val="10"/>
      <name val="Times New Roman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u/>
      <sz val="10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67">
    <xf numFmtId="0" fontId="0" fillId="0" borderId="0" xfId="0"/>
    <xf numFmtId="0" fontId="3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 applyProtection="1">
      <alignment horizontal="centerContinuous"/>
    </xf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65" fontId="3" fillId="0" borderId="0" xfId="2" applyNumberFormat="1" applyFont="1"/>
    <xf numFmtId="0" fontId="5" fillId="0" borderId="0" xfId="0" applyFont="1" applyAlignment="1"/>
    <xf numFmtId="166" fontId="3" fillId="0" borderId="0" xfId="0" applyNumberFormat="1" applyFont="1" applyAlignment="1" applyProtection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Alignment="1">
      <alignment horizontal="center"/>
    </xf>
    <xf numFmtId="4" fontId="3" fillId="0" borderId="0" xfId="0" applyNumberFormat="1" applyFont="1"/>
    <xf numFmtId="165" fontId="0" fillId="0" borderId="0" xfId="2" applyNumberFormat="1" applyFont="1"/>
    <xf numFmtId="0" fontId="3" fillId="0" borderId="0" xfId="0" applyFont="1" applyBorder="1"/>
    <xf numFmtId="167" fontId="6" fillId="0" borderId="0" xfId="0" applyNumberFormat="1" applyFont="1" applyBorder="1" applyAlignment="1">
      <alignment horizontal="left"/>
    </xf>
    <xf numFmtId="9" fontId="3" fillId="0" borderId="0" xfId="0" applyNumberFormat="1" applyFont="1" applyAlignment="1" applyProtection="1"/>
    <xf numFmtId="0" fontId="3" fillId="0" borderId="0" xfId="0" applyFont="1" applyAlignment="1" applyProtection="1"/>
    <xf numFmtId="0" fontId="3" fillId="0" borderId="0" xfId="0" applyFont="1" applyAlignment="1" applyProtection="1">
      <alignment horizontal="left"/>
    </xf>
    <xf numFmtId="165" fontId="3" fillId="0" borderId="0" xfId="0" applyNumberFormat="1" applyFont="1" applyAlignment="1" applyProtection="1"/>
    <xf numFmtId="10" fontId="3" fillId="0" borderId="0" xfId="2" applyNumberFormat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Fill="1" applyBorder="1"/>
    <xf numFmtId="167" fontId="6" fillId="0" borderId="0" xfId="0" applyNumberFormat="1" applyFont="1" applyFill="1" applyBorder="1" applyAlignment="1">
      <alignment horizontal="left"/>
    </xf>
    <xf numFmtId="10" fontId="3" fillId="0" borderId="0" xfId="2" applyNumberFormat="1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10" fontId="3" fillId="0" borderId="0" xfId="2" applyNumberFormat="1" applyFont="1" applyFill="1" applyAlignment="1" applyProtection="1"/>
    <xf numFmtId="0" fontId="3" fillId="0" borderId="0" xfId="0" applyFont="1"/>
    <xf numFmtId="0" fontId="6" fillId="0" borderId="0" xfId="0" applyFont="1" applyAlignment="1" applyProtection="1"/>
    <xf numFmtId="0" fontId="5" fillId="0" borderId="0" xfId="0" applyFont="1"/>
    <xf numFmtId="165" fontId="3" fillId="0" borderId="0" xfId="2" applyNumberFormat="1" applyFont="1" applyBorder="1"/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3" fillId="0" borderId="1" xfId="0" applyFont="1" applyBorder="1"/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/>
    </xf>
    <xf numFmtId="0" fontId="3" fillId="0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65" fontId="7" fillId="0" borderId="2" xfId="2" applyNumberFormat="1" applyFont="1" applyBorder="1"/>
    <xf numFmtId="4" fontId="7" fillId="0" borderId="2" xfId="0" applyNumberFormat="1" applyFont="1" applyBorder="1" applyAlignment="1">
      <alignment horizontal="center"/>
    </xf>
    <xf numFmtId="165" fontId="7" fillId="0" borderId="2" xfId="2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8" fontId="7" fillId="0" borderId="0" xfId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9" fontId="3" fillId="0" borderId="0" xfId="0" applyNumberFormat="1" applyFont="1" applyProtection="1"/>
    <xf numFmtId="166" fontId="3" fillId="0" borderId="0" xfId="0" applyNumberFormat="1" applyFont="1" applyProtection="1"/>
    <xf numFmtId="9" fontId="3" fillId="0" borderId="0" xfId="2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9" fontId="3" fillId="0" borderId="0" xfId="2" applyFont="1" applyFill="1"/>
    <xf numFmtId="4" fontId="3" fillId="0" borderId="0" xfId="0" applyNumberFormat="1" applyFont="1" applyFill="1"/>
    <xf numFmtId="9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165" fontId="5" fillId="0" borderId="0" xfId="2" applyNumberFormat="1" applyFont="1" applyAlignment="1">
      <alignment horizontal="center"/>
    </xf>
    <xf numFmtId="165" fontId="0" fillId="0" borderId="0" xfId="0" applyNumberFormat="1"/>
    <xf numFmtId="168" fontId="5" fillId="0" borderId="0" xfId="1" applyFont="1" applyAlignment="1">
      <alignment horizontal="center"/>
    </xf>
    <xf numFmtId="166" fontId="3" fillId="0" borderId="0" xfId="0" applyNumberFormat="1" applyFont="1" applyAlignment="1" applyProtection="1">
      <alignment horizontal="center"/>
    </xf>
    <xf numFmtId="9" fontId="3" fillId="0" borderId="3" xfId="2" applyFont="1" applyBorder="1"/>
    <xf numFmtId="4" fontId="3" fillId="0" borderId="3" xfId="0" applyNumberFormat="1" applyFont="1" applyBorder="1"/>
    <xf numFmtId="9" fontId="3" fillId="0" borderId="3" xfId="2" applyFont="1" applyFill="1" applyBorder="1"/>
    <xf numFmtId="4" fontId="3" fillId="0" borderId="3" xfId="0" applyNumberFormat="1" applyFont="1" applyFill="1" applyBorder="1"/>
    <xf numFmtId="9" fontId="3" fillId="0" borderId="0" xfId="2" applyFont="1" applyFill="1" applyBorder="1"/>
    <xf numFmtId="4" fontId="3" fillId="0" borderId="0" xfId="0" applyNumberFormat="1" applyFont="1" applyFill="1" applyBorder="1"/>
    <xf numFmtId="9" fontId="3" fillId="0" borderId="3" xfId="0" applyNumberFormat="1" applyFont="1" applyBorder="1" applyProtection="1"/>
    <xf numFmtId="166" fontId="3" fillId="0" borderId="3" xfId="0" applyNumberFormat="1" applyFont="1" applyBorder="1" applyProtection="1"/>
    <xf numFmtId="0" fontId="0" fillId="0" borderId="0" xfId="0" applyBorder="1"/>
    <xf numFmtId="0" fontId="10" fillId="0" borderId="0" xfId="0" applyFont="1" applyFill="1"/>
    <xf numFmtId="4" fontId="10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4" fontId="12" fillId="0" borderId="0" xfId="0" applyNumberFormat="1" applyFont="1" applyAlignment="1">
      <alignment horizontal="center"/>
    </xf>
    <xf numFmtId="168" fontId="12" fillId="0" borderId="0" xfId="1" applyFont="1" applyBorder="1" applyAlignment="1">
      <alignment horizontal="center"/>
    </xf>
    <xf numFmtId="168" fontId="5" fillId="0" borderId="0" xfId="1" applyFont="1" applyBorder="1" applyAlignment="1">
      <alignment horizontal="center"/>
    </xf>
    <xf numFmtId="4" fontId="5" fillId="0" borderId="0" xfId="0" applyNumberFormat="1" applyFont="1"/>
    <xf numFmtId="9" fontId="5" fillId="0" borderId="0" xfId="0" applyNumberFormat="1" applyFont="1" applyBorder="1" applyAlignment="1">
      <alignment horizontal="center"/>
    </xf>
    <xf numFmtId="0" fontId="10" fillId="0" borderId="0" xfId="0" applyFont="1" applyAlignment="1" applyProtection="1">
      <alignment horizontal="left"/>
    </xf>
    <xf numFmtId="4" fontId="10" fillId="0" borderId="0" xfId="0" applyNumberFormat="1" applyFont="1" applyAlignment="1">
      <alignment horizontal="center"/>
    </xf>
    <xf numFmtId="166" fontId="10" fillId="0" borderId="0" xfId="0" applyNumberFormat="1" applyFont="1" applyAlignment="1" applyProtection="1">
      <alignment horizontal="center"/>
    </xf>
    <xf numFmtId="4" fontId="10" fillId="0" borderId="0" xfId="0" applyNumberFormat="1" applyFont="1" applyBorder="1" applyAlignment="1">
      <alignment horizontal="center"/>
    </xf>
    <xf numFmtId="0" fontId="5" fillId="0" borderId="1" xfId="0" applyFont="1" applyBorder="1"/>
    <xf numFmtId="9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0" fillId="0" borderId="0" xfId="0" applyNumberFormat="1"/>
    <xf numFmtId="0" fontId="5" fillId="0" borderId="0" xfId="0" applyFont="1" applyAlignment="1">
      <alignment horizontal="right"/>
    </xf>
    <xf numFmtId="9" fontId="5" fillId="0" borderId="4" xfId="0" applyNumberFormat="1" applyFont="1" applyBorder="1" applyAlignment="1">
      <alignment horizontal="center"/>
    </xf>
    <xf numFmtId="0" fontId="11" fillId="0" borderId="0" xfId="0" applyFont="1" applyBorder="1"/>
    <xf numFmtId="0" fontId="0" fillId="0" borderId="3" xfId="0" applyBorder="1"/>
    <xf numFmtId="0" fontId="0" fillId="0" borderId="3" xfId="0" applyFill="1" applyBorder="1"/>
    <xf numFmtId="4" fontId="3" fillId="0" borderId="0" xfId="0" applyNumberFormat="1" applyFont="1" applyBorder="1"/>
    <xf numFmtId="0" fontId="0" fillId="0" borderId="0" xfId="0" applyFill="1" applyBorder="1"/>
    <xf numFmtId="0" fontId="11" fillId="0" borderId="0" xfId="0" applyFont="1"/>
    <xf numFmtId="2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9" fontId="3" fillId="0" borderId="0" xfId="0" applyNumberFormat="1" applyFont="1"/>
    <xf numFmtId="4" fontId="3" fillId="0" borderId="0" xfId="1" applyNumberFormat="1" applyFont="1"/>
    <xf numFmtId="9" fontId="3" fillId="0" borderId="1" xfId="0" applyNumberFormat="1" applyFont="1" applyBorder="1"/>
    <xf numFmtId="4" fontId="3" fillId="0" borderId="1" xfId="1" applyNumberFormat="1" applyFont="1" applyBorder="1"/>
    <xf numFmtId="168" fontId="5" fillId="0" borderId="0" xfId="1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9" fontId="5" fillId="0" borderId="0" xfId="2" applyFont="1" applyAlignment="1">
      <alignment horizontal="center"/>
    </xf>
    <xf numFmtId="9" fontId="3" fillId="0" borderId="1" xfId="2" applyFont="1" applyBorder="1"/>
    <xf numFmtId="4" fontId="3" fillId="0" borderId="1" xfId="0" applyNumberFormat="1" applyFont="1" applyBorder="1"/>
    <xf numFmtId="0" fontId="0" fillId="0" borderId="1" xfId="0" applyBorder="1"/>
    <xf numFmtId="169" fontId="3" fillId="0" borderId="0" xfId="0" applyNumberFormat="1" applyFont="1" applyProtection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9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168" fontId="5" fillId="0" borderId="2" xfId="1" applyFont="1" applyBorder="1"/>
    <xf numFmtId="168" fontId="3" fillId="0" borderId="0" xfId="1" applyFont="1"/>
    <xf numFmtId="4" fontId="3" fillId="0" borderId="5" xfId="0" applyNumberFormat="1" applyFont="1" applyBorder="1"/>
    <xf numFmtId="4" fontId="3" fillId="0" borderId="0" xfId="0" applyNumberFormat="1" applyFont="1" applyFill="1" applyBorder="1" applyProtection="1">
      <protection locked="0" hidden="1"/>
    </xf>
    <xf numFmtId="168" fontId="0" fillId="0" borderId="0" xfId="1" applyFont="1" applyBorder="1"/>
    <xf numFmtId="168" fontId="0" fillId="0" borderId="0" xfId="1" applyFont="1"/>
    <xf numFmtId="0" fontId="5" fillId="0" borderId="0" xfId="0" applyFont="1" applyBorder="1"/>
    <xf numFmtId="168" fontId="3" fillId="0" borderId="0" xfId="1" applyFont="1" applyFill="1" applyBorder="1" applyProtection="1">
      <protection locked="0" hidden="1"/>
    </xf>
    <xf numFmtId="9" fontId="0" fillId="0" borderId="0" xfId="0" applyNumberFormat="1" applyBorder="1"/>
    <xf numFmtId="166" fontId="3" fillId="0" borderId="0" xfId="0" applyNumberFormat="1" applyFont="1"/>
    <xf numFmtId="4" fontId="0" fillId="0" borderId="0" xfId="0" applyNumberFormat="1" applyBorder="1"/>
    <xf numFmtId="168" fontId="3" fillId="0" borderId="0" xfId="0" applyNumberFormat="1" applyFont="1"/>
    <xf numFmtId="10" fontId="0" fillId="0" borderId="0" xfId="2" applyNumberFormat="1" applyFont="1"/>
    <xf numFmtId="0" fontId="12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39" fontId="3" fillId="0" borderId="0" xfId="3" applyNumberFormat="1" applyFont="1" applyBorder="1"/>
    <xf numFmtId="10" fontId="0" fillId="0" borderId="0" xfId="0" applyNumberFormat="1"/>
    <xf numFmtId="43" fontId="1" fillId="0" borderId="0" xfId="1" applyNumberFormat="1" applyFont="1"/>
    <xf numFmtId="0" fontId="7" fillId="0" borderId="0" xfId="0" applyFont="1" applyBorder="1" applyAlignment="1">
      <alignment horizontal="center"/>
    </xf>
    <xf numFmtId="43" fontId="0" fillId="0" borderId="0" xfId="0" applyNumberFormat="1"/>
    <xf numFmtId="39" fontId="3" fillId="0" borderId="0" xfId="4" applyNumberFormat="1" applyFont="1" applyBorder="1"/>
    <xf numFmtId="39" fontId="3" fillId="0" borderId="0" xfId="5" applyNumberFormat="1" applyFont="1" applyBorder="1"/>
    <xf numFmtId="4" fontId="13" fillId="0" borderId="0" xfId="0" applyNumberFormat="1" applyFont="1" applyAlignment="1">
      <alignment horizontal="center"/>
    </xf>
    <xf numFmtId="0" fontId="12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ont="1"/>
    <xf numFmtId="4" fontId="7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43" fontId="2" fillId="0" borderId="0" xfId="0" applyNumberFormat="1" applyFont="1" applyBorder="1"/>
    <xf numFmtId="4" fontId="0" fillId="0" borderId="1" xfId="0" applyNumberFormat="1" applyBorder="1"/>
    <xf numFmtId="43" fontId="1" fillId="0" borderId="1" xfId="1" applyNumberFormat="1" applyFont="1" applyBorder="1"/>
    <xf numFmtId="43" fontId="0" fillId="0" borderId="0" xfId="1" applyNumberFormat="1" applyFont="1"/>
    <xf numFmtId="4" fontId="1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center"/>
    </xf>
    <xf numFmtId="10" fontId="0" fillId="0" borderId="0" xfId="0" applyNumberFormat="1" applyBorder="1"/>
    <xf numFmtId="0" fontId="6" fillId="0" borderId="0" xfId="0" applyFont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168" fontId="10" fillId="0" borderId="0" xfId="1" applyFont="1" applyBorder="1" applyAlignment="1">
      <alignment horizontal="center"/>
    </xf>
    <xf numFmtId="0" fontId="3" fillId="0" borderId="0" xfId="0" applyFont="1" applyAlignment="1" applyProtection="1">
      <alignment horizontal="center"/>
    </xf>
    <xf numFmtId="166" fontId="3" fillId="0" borderId="0" xfId="0" applyNumberFormat="1" applyFont="1" applyAlignment="1" applyProtection="1">
      <alignment horizontal="center"/>
    </xf>
    <xf numFmtId="166" fontId="3" fillId="0" borderId="0" xfId="0" applyNumberFormat="1" applyFont="1" applyFill="1" applyAlignment="1" applyProtection="1">
      <alignment horizontal="center"/>
    </xf>
    <xf numFmtId="0" fontId="12" fillId="0" borderId="0" xfId="0" applyFont="1" applyAlignment="1">
      <alignment horizontal="center"/>
    </xf>
  </cellXfs>
  <cellStyles count="6">
    <cellStyle name="Millares" xfId="1" builtinId="3"/>
    <cellStyle name="Normal" xfId="0" builtinId="0"/>
    <cellStyle name="Normal 2 2" xfId="3"/>
    <cellStyle name="Normal 2 3" xfId="4"/>
    <cellStyle name="Normal 2 4" xfId="5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71</xdr:col>
          <xdr:colOff>57150</xdr:colOff>
          <xdr:row>0</xdr:row>
          <xdr:rowOff>9525</xdr:rowOff>
        </xdr:from>
        <xdr:to>
          <xdr:col>72</xdr:col>
          <xdr:colOff>0</xdr:colOff>
          <xdr:row>3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647700</xdr:colOff>
          <xdr:row>0</xdr:row>
          <xdr:rowOff>0</xdr:rowOff>
        </xdr:from>
        <xdr:to>
          <xdr:col>63</xdr:col>
          <xdr:colOff>381000</xdr:colOff>
          <xdr:row>3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56</xdr:col>
          <xdr:colOff>57150</xdr:colOff>
          <xdr:row>0</xdr:row>
          <xdr:rowOff>0</xdr:rowOff>
        </xdr:from>
        <xdr:to>
          <xdr:col>56</xdr:col>
          <xdr:colOff>476250</xdr:colOff>
          <xdr:row>3</xdr:row>
          <xdr:rowOff>9525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419100</xdr:colOff>
          <xdr:row>3</xdr:row>
          <xdr:rowOff>9525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552450</xdr:colOff>
          <xdr:row>2</xdr:row>
          <xdr:rowOff>19050</xdr:rowOff>
        </xdr:from>
        <xdr:to>
          <xdr:col>8</xdr:col>
          <xdr:colOff>971550</xdr:colOff>
          <xdr:row>5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0</xdr:row>
          <xdr:rowOff>0</xdr:rowOff>
        </xdr:from>
        <xdr:to>
          <xdr:col>15</xdr:col>
          <xdr:colOff>9525</xdr:colOff>
          <xdr:row>3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657225</xdr:colOff>
          <xdr:row>1</xdr:row>
          <xdr:rowOff>28575</xdr:rowOff>
        </xdr:from>
        <xdr:to>
          <xdr:col>22</xdr:col>
          <xdr:colOff>1076325</xdr:colOff>
          <xdr:row>4</xdr:row>
          <xdr:rowOff>38100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466725</xdr:colOff>
          <xdr:row>0</xdr:row>
          <xdr:rowOff>114300</xdr:rowOff>
        </xdr:from>
        <xdr:to>
          <xdr:col>29</xdr:col>
          <xdr:colOff>200025</xdr:colOff>
          <xdr:row>3</xdr:row>
          <xdr:rowOff>123825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66675</xdr:colOff>
          <xdr:row>0</xdr:row>
          <xdr:rowOff>0</xdr:rowOff>
        </xdr:from>
        <xdr:to>
          <xdr:col>35</xdr:col>
          <xdr:colOff>485775</xdr:colOff>
          <xdr:row>3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19050</xdr:colOff>
          <xdr:row>0</xdr:row>
          <xdr:rowOff>0</xdr:rowOff>
        </xdr:from>
        <xdr:to>
          <xdr:col>42</xdr:col>
          <xdr:colOff>438150</xdr:colOff>
          <xdr:row>3</xdr:row>
          <xdr:rowOff>9525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38100</xdr:colOff>
          <xdr:row>0</xdr:row>
          <xdr:rowOff>0</xdr:rowOff>
        </xdr:from>
        <xdr:to>
          <xdr:col>49</xdr:col>
          <xdr:colOff>457200</xdr:colOff>
          <xdr:row>3</xdr:row>
          <xdr:rowOff>9525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28575</xdr:colOff>
      <xdr:row>0</xdr:row>
      <xdr:rowOff>28575</xdr:rowOff>
    </xdr:from>
    <xdr:to>
      <xdr:col>12</xdr:col>
      <xdr:colOff>523875</xdr:colOff>
      <xdr:row>3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28575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28575</xdr:colOff>
      <xdr:row>0</xdr:row>
      <xdr:rowOff>28575</xdr:rowOff>
    </xdr:from>
    <xdr:to>
      <xdr:col>19</xdr:col>
      <xdr:colOff>523875</xdr:colOff>
      <xdr:row>3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8575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28575</xdr:colOff>
      <xdr:row>0</xdr:row>
      <xdr:rowOff>28575</xdr:rowOff>
    </xdr:from>
    <xdr:to>
      <xdr:col>26</xdr:col>
      <xdr:colOff>523875</xdr:colOff>
      <xdr:row>3</xdr:row>
      <xdr:rowOff>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28575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0</xdr:colOff>
      <xdr:row>0</xdr:row>
      <xdr:rowOff>0</xdr:rowOff>
    </xdr:from>
    <xdr:to>
      <xdr:col>33</xdr:col>
      <xdr:colOff>495300</xdr:colOff>
      <xdr:row>2</xdr:row>
      <xdr:rowOff>133350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0</xdr:colOff>
      <xdr:row>0</xdr:row>
      <xdr:rowOff>0</xdr:rowOff>
    </xdr:from>
    <xdr:to>
      <xdr:col>40</xdr:col>
      <xdr:colOff>495300</xdr:colOff>
      <xdr:row>2</xdr:row>
      <xdr:rowOff>133350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51550" y="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66675</xdr:colOff>
      <xdr:row>2</xdr:row>
      <xdr:rowOff>133350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66675</xdr:colOff>
      <xdr:row>2</xdr:row>
      <xdr:rowOff>133350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5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oleObject" Target="../embeddings/oleObject9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8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5" Type="http://schemas.openxmlformats.org/officeDocument/2006/relationships/image" Target="../media/image1.emf"/><Relationship Id="rId15" Type="http://schemas.openxmlformats.org/officeDocument/2006/relationships/oleObject" Target="../embeddings/oleObject11.bin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61"/>
  <sheetViews>
    <sheetView showGridLines="0" tabSelected="1" workbookViewId="0">
      <selection activeCell="A7" sqref="A7"/>
    </sheetView>
  </sheetViews>
  <sheetFormatPr baseColWidth="10" defaultRowHeight="12.75" x14ac:dyDescent="0.2"/>
  <cols>
    <col min="2" max="2" width="27.5" customWidth="1"/>
    <col min="3" max="3" width="13.33203125" customWidth="1"/>
    <col min="4" max="4" width="16.5" customWidth="1"/>
    <col min="5" max="5" width="14.83203125" customWidth="1"/>
    <col min="6" max="6" width="13.33203125" customWidth="1"/>
    <col min="7" max="7" width="6.83203125" customWidth="1"/>
    <col min="8" max="8" width="8.5" customWidth="1"/>
    <col min="9" max="9" width="29.6640625" customWidth="1"/>
    <col min="10" max="10" width="10.6640625" customWidth="1"/>
    <col min="11" max="11" width="16.5" customWidth="1"/>
    <col min="12" max="12" width="15.33203125" customWidth="1"/>
    <col min="13" max="13" width="12.33203125" customWidth="1"/>
    <col min="14" max="14" width="6.83203125" customWidth="1"/>
    <col min="15" max="15" width="7.6640625" customWidth="1"/>
    <col min="16" max="16" width="29" customWidth="1"/>
    <col min="18" max="18" width="15.33203125" customWidth="1"/>
    <col min="19" max="19" width="16.33203125" customWidth="1"/>
    <col min="20" max="20" width="14.5" customWidth="1"/>
    <col min="21" max="21" width="6.83203125" customWidth="1"/>
    <col min="23" max="23" width="24.33203125" customWidth="1"/>
    <col min="25" max="25" width="13.1640625" customWidth="1"/>
    <col min="26" max="26" width="15.33203125" customWidth="1"/>
    <col min="28" max="28" width="6.83203125" customWidth="1"/>
    <col min="30" max="30" width="27.1640625" customWidth="1"/>
    <col min="32" max="32" width="16.6640625" customWidth="1"/>
    <col min="35" max="35" width="6.83203125" customWidth="1"/>
    <col min="37" max="37" width="25.33203125" customWidth="1"/>
    <col min="39" max="39" width="15.5" customWidth="1"/>
    <col min="40" max="40" width="12.83203125" customWidth="1"/>
    <col min="42" max="42" width="6.83203125" customWidth="1"/>
    <col min="44" max="44" width="27.5" customWidth="1"/>
    <col min="46" max="46" width="15.33203125" bestFit="1" customWidth="1"/>
    <col min="47" max="47" width="14" customWidth="1"/>
    <col min="48" max="48" width="12.6640625" customWidth="1"/>
    <col min="49" max="49" width="6" style="14" customWidth="1"/>
    <col min="51" max="51" width="15.33203125" customWidth="1"/>
    <col min="53" max="55" width="19.83203125" customWidth="1"/>
    <col min="56" max="56" width="9.6640625" style="130" bestFit="1" customWidth="1"/>
    <col min="61" max="61" width="13.1640625" bestFit="1" customWidth="1"/>
    <col min="65" max="65" width="14.1640625" customWidth="1"/>
    <col min="70" max="70" width="12" style="7"/>
    <col min="71" max="71" width="6" customWidth="1"/>
    <col min="72" max="72" width="8.33203125" customWidth="1"/>
    <col min="73" max="73" width="17" customWidth="1"/>
    <col min="74" max="74" width="6.5" customWidth="1"/>
    <col min="75" max="77" width="15.83203125" style="13" customWidth="1"/>
    <col min="78" max="78" width="10.1640625" style="14" bestFit="1" customWidth="1"/>
  </cols>
  <sheetData>
    <row r="1" spans="1:78" x14ac:dyDescent="0.2">
      <c r="A1" s="1" t="s">
        <v>0</v>
      </c>
      <c r="B1" s="2"/>
      <c r="C1" s="2"/>
      <c r="D1" s="2"/>
      <c r="E1" s="2"/>
      <c r="F1" s="3"/>
      <c r="G1" s="4"/>
      <c r="H1" s="1" t="s">
        <v>0</v>
      </c>
      <c r="I1" s="2"/>
      <c r="J1" s="2"/>
      <c r="K1" s="2"/>
      <c r="L1" s="2"/>
      <c r="M1" s="3"/>
      <c r="N1" s="4"/>
      <c r="O1" s="163" t="s">
        <v>0</v>
      </c>
      <c r="P1" s="163"/>
      <c r="Q1" s="163"/>
      <c r="R1" s="163"/>
      <c r="S1" s="163"/>
      <c r="T1" s="163"/>
      <c r="U1" s="4"/>
      <c r="V1" s="163" t="s">
        <v>0</v>
      </c>
      <c r="W1" s="163"/>
      <c r="X1" s="163"/>
      <c r="Y1" s="163"/>
      <c r="Z1" s="163"/>
      <c r="AA1" s="163"/>
      <c r="AB1" s="4"/>
      <c r="AC1" s="163" t="s">
        <v>0</v>
      </c>
      <c r="AD1" s="163"/>
      <c r="AE1" s="163"/>
      <c r="AF1" s="163"/>
      <c r="AG1" s="163"/>
      <c r="AH1" s="163"/>
      <c r="AI1" s="4"/>
      <c r="AJ1" s="160" t="s">
        <v>0</v>
      </c>
      <c r="AK1" s="160"/>
      <c r="AL1" s="160"/>
      <c r="AM1" s="160"/>
      <c r="AN1" s="160"/>
      <c r="AO1" s="160"/>
      <c r="AP1" s="4"/>
      <c r="AQ1" s="160" t="s">
        <v>0</v>
      </c>
      <c r="AR1" s="160"/>
      <c r="AS1" s="160"/>
      <c r="AT1" s="160"/>
      <c r="AU1" s="160"/>
      <c r="AV1" s="160"/>
      <c r="AW1" s="5"/>
      <c r="AX1" s="160" t="s">
        <v>0</v>
      </c>
      <c r="AY1" s="160"/>
      <c r="AZ1" s="160"/>
      <c r="BA1" s="160"/>
      <c r="BB1" s="160"/>
      <c r="BC1" s="160"/>
      <c r="BD1" s="6"/>
      <c r="BE1" s="161" t="s">
        <v>0</v>
      </c>
      <c r="BF1" s="161"/>
      <c r="BG1" s="161"/>
      <c r="BH1" s="161"/>
      <c r="BI1" s="161"/>
      <c r="BJ1" s="161"/>
      <c r="BL1" s="161" t="s">
        <v>0</v>
      </c>
      <c r="BM1" s="161"/>
      <c r="BN1" s="161"/>
      <c r="BO1" s="161"/>
      <c r="BP1" s="161"/>
      <c r="BQ1" s="161"/>
      <c r="BT1" s="161" t="s">
        <v>0</v>
      </c>
      <c r="BU1" s="161"/>
      <c r="BV1" s="161"/>
      <c r="BW1" s="161"/>
      <c r="BX1" s="161"/>
      <c r="BY1" s="161"/>
      <c r="BZ1" s="8"/>
    </row>
    <row r="2" spans="1:78" x14ac:dyDescent="0.2">
      <c r="A2" s="9" t="s">
        <v>1</v>
      </c>
      <c r="B2" s="10"/>
      <c r="C2" s="2"/>
      <c r="D2" s="2"/>
      <c r="E2" s="2"/>
      <c r="F2" s="2"/>
      <c r="G2" s="4"/>
      <c r="H2" s="9" t="s">
        <v>1</v>
      </c>
      <c r="I2" s="10"/>
      <c r="J2" s="10"/>
      <c r="K2" s="2"/>
      <c r="L2" s="2"/>
      <c r="M2" s="2"/>
      <c r="N2" s="4"/>
      <c r="O2" s="164" t="s">
        <v>1</v>
      </c>
      <c r="P2" s="164"/>
      <c r="Q2" s="164"/>
      <c r="R2" s="164"/>
      <c r="S2" s="164"/>
      <c r="T2" s="164"/>
      <c r="U2" s="4"/>
      <c r="V2" s="164" t="s">
        <v>1</v>
      </c>
      <c r="W2" s="164"/>
      <c r="X2" s="164"/>
      <c r="Y2" s="164"/>
      <c r="Z2" s="164"/>
      <c r="AA2" s="164"/>
      <c r="AB2" s="4"/>
      <c r="AC2" s="164" t="s">
        <v>1</v>
      </c>
      <c r="AD2" s="164"/>
      <c r="AE2" s="164"/>
      <c r="AF2" s="164"/>
      <c r="AG2" s="164"/>
      <c r="AH2" s="164"/>
      <c r="AI2" s="4"/>
      <c r="AJ2" s="165" t="s">
        <v>1</v>
      </c>
      <c r="AK2" s="165"/>
      <c r="AL2" s="165"/>
      <c r="AM2" s="165"/>
      <c r="AN2" s="165"/>
      <c r="AO2" s="165"/>
      <c r="AP2" s="4"/>
      <c r="AQ2" s="165" t="s">
        <v>1</v>
      </c>
      <c r="AR2" s="165"/>
      <c r="AS2" s="165"/>
      <c r="AT2" s="165"/>
      <c r="AU2" s="165"/>
      <c r="AV2" s="165"/>
      <c r="AW2" s="5"/>
      <c r="AX2" s="165" t="s">
        <v>1</v>
      </c>
      <c r="AY2" s="165"/>
      <c r="AZ2" s="165"/>
      <c r="BA2" s="165"/>
      <c r="BB2" s="165"/>
      <c r="BC2" s="165"/>
      <c r="BD2" s="6"/>
      <c r="BE2" s="161" t="s">
        <v>2</v>
      </c>
      <c r="BF2" s="161"/>
      <c r="BG2" s="161"/>
      <c r="BH2" s="161"/>
      <c r="BI2" s="161"/>
      <c r="BJ2" s="161"/>
      <c r="BL2" s="161" t="s">
        <v>2</v>
      </c>
      <c r="BM2" s="161"/>
      <c r="BN2" s="161"/>
      <c r="BO2" s="161"/>
      <c r="BP2" s="161"/>
      <c r="BQ2" s="161"/>
      <c r="BT2" s="161" t="s">
        <v>2</v>
      </c>
      <c r="BU2" s="161"/>
      <c r="BV2" s="161"/>
      <c r="BW2" s="161"/>
      <c r="BX2" s="161"/>
      <c r="BY2" s="161"/>
      <c r="BZ2" s="8"/>
    </row>
    <row r="3" spans="1:78" x14ac:dyDescent="0.2">
      <c r="A3" s="1" t="s">
        <v>3</v>
      </c>
      <c r="B3" s="10"/>
      <c r="C3" s="2"/>
      <c r="D3" s="2"/>
      <c r="E3" s="2"/>
      <c r="F3" s="2"/>
      <c r="G3" s="4"/>
      <c r="H3" s="1" t="s">
        <v>3</v>
      </c>
      <c r="I3" s="10"/>
      <c r="J3" s="10"/>
      <c r="K3" s="2"/>
      <c r="L3" s="2"/>
      <c r="M3" s="2"/>
      <c r="N3" s="4"/>
      <c r="O3" s="163" t="s">
        <v>3</v>
      </c>
      <c r="P3" s="163"/>
      <c r="Q3" s="163"/>
      <c r="R3" s="163"/>
      <c r="S3" s="163"/>
      <c r="T3" s="163"/>
      <c r="U3" s="4"/>
      <c r="V3" s="163" t="s">
        <v>3</v>
      </c>
      <c r="W3" s="163"/>
      <c r="X3" s="163"/>
      <c r="Y3" s="163"/>
      <c r="Z3" s="163"/>
      <c r="AA3" s="163"/>
      <c r="AB3" s="4"/>
      <c r="AC3" s="163" t="s">
        <v>3</v>
      </c>
      <c r="AD3" s="163"/>
      <c r="AE3" s="163"/>
      <c r="AF3" s="163"/>
      <c r="AG3" s="163"/>
      <c r="AH3" s="163"/>
      <c r="AI3" s="4"/>
      <c r="AJ3" s="160" t="s">
        <v>3</v>
      </c>
      <c r="AK3" s="160"/>
      <c r="AL3" s="160"/>
      <c r="AM3" s="160"/>
      <c r="AN3" s="160"/>
      <c r="AO3" s="160"/>
      <c r="AP3" s="4"/>
      <c r="AQ3" s="160" t="s">
        <v>3</v>
      </c>
      <c r="AR3" s="160"/>
      <c r="AS3" s="160"/>
      <c r="AT3" s="160"/>
      <c r="AU3" s="160"/>
      <c r="AV3" s="160"/>
      <c r="AW3" s="5"/>
      <c r="AX3" s="160" t="s">
        <v>3</v>
      </c>
      <c r="AY3" s="160"/>
      <c r="AZ3" s="160"/>
      <c r="BA3" s="160"/>
      <c r="BB3" s="160"/>
      <c r="BC3" s="160"/>
      <c r="BD3" s="6"/>
      <c r="BE3" s="161" t="s">
        <v>3</v>
      </c>
      <c r="BF3" s="161"/>
      <c r="BG3" s="161"/>
      <c r="BH3" s="161"/>
      <c r="BI3" s="161"/>
      <c r="BJ3" s="161"/>
      <c r="BL3" s="161" t="s">
        <v>3</v>
      </c>
      <c r="BM3" s="161"/>
      <c r="BN3" s="161"/>
      <c r="BO3" s="161"/>
      <c r="BP3" s="161"/>
      <c r="BQ3" s="161"/>
      <c r="BT3" s="161" t="s">
        <v>3</v>
      </c>
      <c r="BU3" s="161"/>
      <c r="BV3" s="161"/>
      <c r="BW3" s="161"/>
      <c r="BX3" s="161"/>
      <c r="BY3" s="161"/>
      <c r="BZ3" s="8"/>
    </row>
    <row r="4" spans="1:78" x14ac:dyDescent="0.2">
      <c r="A4" s="1" t="s">
        <v>4</v>
      </c>
      <c r="B4" s="2"/>
      <c r="C4" s="2"/>
      <c r="D4" s="2"/>
      <c r="E4" s="2"/>
      <c r="F4" s="2"/>
      <c r="G4" s="4"/>
      <c r="H4" s="1" t="s">
        <v>4</v>
      </c>
      <c r="I4" s="2"/>
      <c r="J4" s="2"/>
      <c r="K4" s="2"/>
      <c r="L4" s="2"/>
      <c r="M4" s="2"/>
      <c r="N4" s="4"/>
      <c r="O4" s="163" t="s">
        <v>4</v>
      </c>
      <c r="P4" s="163"/>
      <c r="Q4" s="163"/>
      <c r="R4" s="163"/>
      <c r="S4" s="163"/>
      <c r="T4" s="163"/>
      <c r="U4" s="4"/>
      <c r="V4" s="163" t="s">
        <v>4</v>
      </c>
      <c r="W4" s="163"/>
      <c r="X4" s="163"/>
      <c r="Y4" s="163"/>
      <c r="Z4" s="163"/>
      <c r="AA4" s="163"/>
      <c r="AB4" s="4"/>
      <c r="AC4" s="163" t="s">
        <v>4</v>
      </c>
      <c r="AD4" s="163"/>
      <c r="AE4" s="163"/>
      <c r="AF4" s="163"/>
      <c r="AG4" s="163"/>
      <c r="AH4" s="163"/>
      <c r="AI4" s="4"/>
      <c r="AJ4" s="160" t="s">
        <v>4</v>
      </c>
      <c r="AK4" s="160"/>
      <c r="AL4" s="160"/>
      <c r="AM4" s="160"/>
      <c r="AN4" s="160"/>
      <c r="AO4" s="160"/>
      <c r="AP4" s="4"/>
      <c r="AQ4" s="160" t="s">
        <v>4</v>
      </c>
      <c r="AR4" s="160"/>
      <c r="AS4" s="160"/>
      <c r="AT4" s="160"/>
      <c r="AU4" s="160"/>
      <c r="AV4" s="160"/>
      <c r="AW4" s="5"/>
      <c r="AX4" s="160" t="s">
        <v>4</v>
      </c>
      <c r="AY4" s="160"/>
      <c r="AZ4" s="160"/>
      <c r="BA4" s="160"/>
      <c r="BB4" s="160"/>
      <c r="BC4" s="160"/>
      <c r="BD4" s="6"/>
      <c r="BE4" s="161" t="s">
        <v>5</v>
      </c>
      <c r="BF4" s="161"/>
      <c r="BG4" s="161"/>
      <c r="BH4" s="161"/>
      <c r="BI4" s="161"/>
      <c r="BJ4" s="161"/>
      <c r="BL4" s="161" t="s">
        <v>5</v>
      </c>
      <c r="BM4" s="161"/>
      <c r="BN4" s="161"/>
      <c r="BO4" s="161"/>
      <c r="BP4" s="161"/>
      <c r="BQ4" s="161"/>
      <c r="BT4" s="161" t="s">
        <v>5</v>
      </c>
      <c r="BU4" s="161"/>
      <c r="BV4" s="161"/>
      <c r="BW4" s="161"/>
      <c r="BX4" s="161"/>
      <c r="BY4" s="161"/>
      <c r="BZ4" s="8"/>
    </row>
    <row r="5" spans="1:78" x14ac:dyDescent="0.2">
      <c r="G5" s="4"/>
      <c r="N5" s="4"/>
      <c r="U5" s="4"/>
      <c r="AB5" s="4"/>
      <c r="AI5" s="4"/>
      <c r="AJ5" s="11"/>
      <c r="AK5" s="11"/>
      <c r="AL5" s="11"/>
      <c r="AM5" s="11"/>
      <c r="AN5" s="11"/>
      <c r="AO5" s="11"/>
      <c r="AP5" s="4"/>
      <c r="AQ5" s="11"/>
      <c r="AR5" s="11"/>
      <c r="AS5" s="11"/>
      <c r="AT5" s="11"/>
      <c r="AU5" s="11"/>
      <c r="AV5" s="11"/>
      <c r="AW5" s="5"/>
      <c r="AX5" s="11"/>
      <c r="AY5" s="11"/>
      <c r="AZ5" s="11"/>
      <c r="BA5" s="11"/>
      <c r="BB5" s="11"/>
      <c r="BC5" s="11"/>
      <c r="BD5" s="6"/>
      <c r="BF5" s="12"/>
      <c r="BG5" s="12"/>
      <c r="BH5" s="12"/>
      <c r="BI5" s="12"/>
      <c r="BJ5" s="12"/>
    </row>
    <row r="6" spans="1:78" x14ac:dyDescent="0.2">
      <c r="A6" s="15" t="s">
        <v>6</v>
      </c>
      <c r="B6" s="16">
        <v>36800</v>
      </c>
      <c r="C6" s="17">
        <v>0.12</v>
      </c>
      <c r="D6" s="18" t="s">
        <v>7</v>
      </c>
      <c r="E6" s="19" t="s">
        <v>8</v>
      </c>
      <c r="G6" s="4"/>
      <c r="H6" s="15" t="s">
        <v>6</v>
      </c>
      <c r="I6" s="16">
        <v>37135</v>
      </c>
      <c r="J6" s="20">
        <v>9.8000000000000004E-2</v>
      </c>
      <c r="K6" s="19" t="s">
        <v>7</v>
      </c>
      <c r="L6" s="19" t="s">
        <v>8</v>
      </c>
      <c r="N6" s="4"/>
      <c r="O6" s="15" t="s">
        <v>6</v>
      </c>
      <c r="P6" s="16">
        <v>37500</v>
      </c>
      <c r="Q6" s="21">
        <v>6.25E-2</v>
      </c>
      <c r="R6" s="19" t="s">
        <v>7</v>
      </c>
      <c r="S6" s="19" t="s">
        <v>8</v>
      </c>
      <c r="T6" s="22"/>
      <c r="U6" s="4"/>
      <c r="V6" s="15" t="s">
        <v>6</v>
      </c>
      <c r="W6" s="16">
        <v>37895</v>
      </c>
      <c r="X6" s="21">
        <v>4.2999999999999997E-2</v>
      </c>
      <c r="Y6" s="19" t="s">
        <v>7</v>
      </c>
      <c r="Z6" s="19" t="s">
        <v>8</v>
      </c>
      <c r="AA6" s="23"/>
      <c r="AB6" s="4"/>
      <c r="AC6" s="15" t="s">
        <v>6</v>
      </c>
      <c r="AD6" s="16">
        <v>38231</v>
      </c>
      <c r="AE6" s="21">
        <v>4.4999999999999998E-2</v>
      </c>
      <c r="AF6" s="19" t="s">
        <v>7</v>
      </c>
      <c r="AG6" s="19" t="s">
        <v>8</v>
      </c>
      <c r="AH6" s="23"/>
      <c r="AI6" s="4"/>
      <c r="AJ6" s="24" t="s">
        <v>6</v>
      </c>
      <c r="AK6" s="25">
        <v>38596</v>
      </c>
      <c r="AL6" s="26">
        <v>0.04</v>
      </c>
      <c r="AM6" s="27" t="s">
        <v>7</v>
      </c>
      <c r="AN6" s="27" t="s">
        <v>8</v>
      </c>
      <c r="AO6" s="28"/>
      <c r="AP6" s="4"/>
      <c r="AQ6" s="24" t="s">
        <v>6</v>
      </c>
      <c r="AR6" s="25">
        <v>38718</v>
      </c>
      <c r="AS6" s="26">
        <v>3.5000000000000003E-2</v>
      </c>
      <c r="AT6" s="27" t="s">
        <v>7</v>
      </c>
      <c r="AU6" s="27" t="s">
        <v>8</v>
      </c>
      <c r="AV6" s="28"/>
      <c r="AW6" s="5"/>
      <c r="AX6" s="24" t="s">
        <v>6</v>
      </c>
      <c r="AY6" s="25">
        <v>38899</v>
      </c>
      <c r="AZ6" s="29" t="s">
        <v>9</v>
      </c>
      <c r="BA6" s="27"/>
      <c r="BB6" s="27" t="s">
        <v>8</v>
      </c>
      <c r="BC6" s="28"/>
      <c r="BD6" s="6"/>
      <c r="BE6" s="8" t="s">
        <v>10</v>
      </c>
      <c r="BF6" s="12"/>
      <c r="BG6" s="12"/>
      <c r="BH6" s="12"/>
      <c r="BI6" s="12"/>
      <c r="BJ6" s="12"/>
      <c r="BL6" s="161" t="s">
        <v>10</v>
      </c>
      <c r="BM6" s="161"/>
      <c r="BN6" s="161"/>
      <c r="BO6" s="161"/>
      <c r="BP6" s="161"/>
      <c r="BQ6" s="161"/>
      <c r="BT6" s="161" t="s">
        <v>10</v>
      </c>
      <c r="BU6" s="161"/>
      <c r="BV6" s="161"/>
      <c r="BW6" s="161"/>
      <c r="BX6" s="161"/>
      <c r="BY6" s="161"/>
    </row>
    <row r="7" spans="1:78" x14ac:dyDescent="0.2">
      <c r="A7" s="18" t="s">
        <v>11</v>
      </c>
      <c r="C7" s="30"/>
      <c r="D7" s="30"/>
      <c r="F7" s="30"/>
      <c r="G7" s="4"/>
      <c r="H7" s="19" t="s">
        <v>12</v>
      </c>
      <c r="J7" s="19"/>
      <c r="K7" s="30"/>
      <c r="M7" s="30"/>
      <c r="N7" s="4"/>
      <c r="O7" s="31" t="s">
        <v>13</v>
      </c>
      <c r="Q7" s="23"/>
      <c r="R7" s="23"/>
      <c r="T7" s="23"/>
      <c r="U7" s="4"/>
      <c r="V7" s="158" t="s">
        <v>14</v>
      </c>
      <c r="W7" s="158"/>
      <c r="X7" s="158"/>
      <c r="Y7" s="158"/>
      <c r="Z7" s="158"/>
      <c r="AA7" s="158"/>
      <c r="AB7" s="4"/>
      <c r="AC7" s="158" t="s">
        <v>15</v>
      </c>
      <c r="AD7" s="158"/>
      <c r="AE7" s="158"/>
      <c r="AF7" s="158"/>
      <c r="AG7" s="158"/>
      <c r="AH7" s="158"/>
      <c r="AI7" s="4"/>
      <c r="AJ7" s="159" t="s">
        <v>16</v>
      </c>
      <c r="AK7" s="159"/>
      <c r="AL7" s="159"/>
      <c r="AM7" s="159"/>
      <c r="AN7" s="159"/>
      <c r="AO7" s="159"/>
      <c r="AP7" s="4"/>
      <c r="AQ7" s="159" t="s">
        <v>17</v>
      </c>
      <c r="AR7" s="159"/>
      <c r="AS7" s="159"/>
      <c r="AT7" s="159"/>
      <c r="AU7" s="159"/>
      <c r="AV7" s="159"/>
      <c r="AW7" s="5"/>
      <c r="AX7" s="159" t="s">
        <v>18</v>
      </c>
      <c r="AY7" s="159"/>
      <c r="AZ7" s="159"/>
      <c r="BA7" s="159"/>
      <c r="BB7" s="159"/>
      <c r="BC7" s="159"/>
      <c r="BD7" s="6"/>
      <c r="BE7" s="8" t="s">
        <v>19</v>
      </c>
      <c r="BF7" s="32"/>
      <c r="BG7" s="32"/>
      <c r="BH7" s="32"/>
      <c r="BI7" s="32"/>
      <c r="BJ7" s="32"/>
      <c r="BL7" s="161" t="s">
        <v>20</v>
      </c>
      <c r="BM7" s="161"/>
      <c r="BN7" s="161"/>
      <c r="BO7" s="161"/>
      <c r="BP7" s="161"/>
      <c r="BQ7" s="161"/>
      <c r="BR7" s="33"/>
      <c r="BT7" s="161" t="s">
        <v>21</v>
      </c>
      <c r="BU7" s="161"/>
      <c r="BV7" s="161"/>
      <c r="BW7" s="161"/>
      <c r="BX7" s="161"/>
      <c r="BY7" s="161"/>
    </row>
    <row r="8" spans="1:78" ht="13.5" thickBot="1" x14ac:dyDescent="0.25">
      <c r="A8" s="34" t="s">
        <v>22</v>
      </c>
      <c r="B8" s="35" t="s">
        <v>23</v>
      </c>
      <c r="C8" s="36"/>
      <c r="D8" s="34" t="s">
        <v>24</v>
      </c>
      <c r="E8" s="34" t="s">
        <v>25</v>
      </c>
      <c r="F8" s="34" t="s">
        <v>26</v>
      </c>
      <c r="G8" s="4"/>
      <c r="H8" s="34" t="s">
        <v>22</v>
      </c>
      <c r="I8" s="35" t="s">
        <v>23</v>
      </c>
      <c r="J8" s="35"/>
      <c r="K8" s="34" t="s">
        <v>24</v>
      </c>
      <c r="L8" s="34" t="s">
        <v>25</v>
      </c>
      <c r="M8" s="34" t="s">
        <v>26</v>
      </c>
      <c r="N8" s="4"/>
      <c r="O8" s="34" t="s">
        <v>22</v>
      </c>
      <c r="P8" s="35" t="s">
        <v>23</v>
      </c>
      <c r="Q8" s="36"/>
      <c r="R8" s="34" t="s">
        <v>24</v>
      </c>
      <c r="S8" s="34" t="s">
        <v>25</v>
      </c>
      <c r="T8" s="34" t="s">
        <v>26</v>
      </c>
      <c r="U8" s="4"/>
      <c r="V8" s="34" t="s">
        <v>22</v>
      </c>
      <c r="W8" s="35" t="s">
        <v>23</v>
      </c>
      <c r="X8" s="36"/>
      <c r="Y8" s="34" t="s">
        <v>24</v>
      </c>
      <c r="Z8" s="34" t="s">
        <v>25</v>
      </c>
      <c r="AA8" s="34" t="s">
        <v>26</v>
      </c>
      <c r="AB8" s="4"/>
      <c r="AC8" s="34" t="s">
        <v>22</v>
      </c>
      <c r="AD8" s="35" t="s">
        <v>23</v>
      </c>
      <c r="AE8" s="36"/>
      <c r="AF8" s="34" t="s">
        <v>24</v>
      </c>
      <c r="AG8" s="34" t="s">
        <v>25</v>
      </c>
      <c r="AH8" s="34" t="s">
        <v>26</v>
      </c>
      <c r="AI8" s="4"/>
      <c r="AJ8" s="37" t="s">
        <v>22</v>
      </c>
      <c r="AK8" s="38" t="s">
        <v>23</v>
      </c>
      <c r="AL8" s="39"/>
      <c r="AM8" s="37" t="s">
        <v>24</v>
      </c>
      <c r="AN8" s="37" t="s">
        <v>25</v>
      </c>
      <c r="AO8" s="37" t="s">
        <v>26</v>
      </c>
      <c r="AP8" s="4"/>
      <c r="AQ8" s="37" t="s">
        <v>22</v>
      </c>
      <c r="AR8" s="38" t="s">
        <v>23</v>
      </c>
      <c r="AS8" s="39"/>
      <c r="AT8" s="37" t="s">
        <v>24</v>
      </c>
      <c r="AU8" s="37" t="s">
        <v>25</v>
      </c>
      <c r="AV8" s="37" t="s">
        <v>26</v>
      </c>
      <c r="AW8" s="5"/>
      <c r="AX8" s="37" t="s">
        <v>22</v>
      </c>
      <c r="AY8" s="38" t="s">
        <v>23</v>
      </c>
      <c r="AZ8" s="39"/>
      <c r="BA8" s="37" t="s">
        <v>24</v>
      </c>
      <c r="BB8" s="37" t="s">
        <v>25</v>
      </c>
      <c r="BC8" s="37" t="s">
        <v>26</v>
      </c>
      <c r="BD8" s="6"/>
      <c r="BE8" s="40" t="s">
        <v>22</v>
      </c>
      <c r="BF8" s="40" t="s">
        <v>27</v>
      </c>
      <c r="BG8" s="40"/>
      <c r="BH8" s="41" t="s">
        <v>28</v>
      </c>
      <c r="BI8" s="41"/>
      <c r="BJ8" s="41"/>
      <c r="BK8" s="42" t="s">
        <v>29</v>
      </c>
      <c r="BL8" s="43" t="s">
        <v>22</v>
      </c>
      <c r="BM8" s="43" t="s">
        <v>27</v>
      </c>
      <c r="BN8" s="43"/>
      <c r="BO8" s="44" t="s">
        <v>28</v>
      </c>
      <c r="BP8" s="44"/>
      <c r="BQ8" s="44"/>
      <c r="BR8" s="45" t="s">
        <v>29</v>
      </c>
      <c r="BT8" s="43" t="s">
        <v>22</v>
      </c>
      <c r="BU8" s="43" t="s">
        <v>27</v>
      </c>
      <c r="BV8" s="44" t="s">
        <v>30</v>
      </c>
      <c r="BW8" s="46" t="s">
        <v>31</v>
      </c>
      <c r="BX8" s="46" t="s">
        <v>32</v>
      </c>
      <c r="BY8" s="46" t="s">
        <v>33</v>
      </c>
      <c r="BZ8" s="47" t="s">
        <v>29</v>
      </c>
    </row>
    <row r="9" spans="1:78" ht="13.5" thickTop="1" x14ac:dyDescent="0.2">
      <c r="G9" s="4"/>
      <c r="H9" s="30"/>
      <c r="I9" s="30"/>
      <c r="J9" s="30"/>
      <c r="K9" s="30"/>
      <c r="L9" s="30"/>
      <c r="M9" s="30"/>
      <c r="N9" s="4"/>
      <c r="O9" s="4"/>
      <c r="P9" s="30"/>
      <c r="Q9" s="30"/>
      <c r="R9" s="30"/>
      <c r="S9" s="30"/>
      <c r="T9" s="30"/>
      <c r="U9" s="4"/>
      <c r="V9" s="4"/>
      <c r="W9" s="30"/>
      <c r="X9" s="30"/>
      <c r="Y9" s="30"/>
      <c r="Z9" s="30"/>
      <c r="AA9" s="30"/>
      <c r="AB9" s="4"/>
      <c r="AI9" s="4"/>
      <c r="AJ9" s="11"/>
      <c r="AK9" s="11"/>
      <c r="AL9" s="11"/>
      <c r="AM9" s="11"/>
      <c r="AN9" s="11"/>
      <c r="AO9" s="11"/>
      <c r="AP9" s="4"/>
      <c r="AQ9" s="11"/>
      <c r="AR9" s="11"/>
      <c r="AS9" s="11"/>
      <c r="AT9" s="11"/>
      <c r="AU9" s="11"/>
      <c r="AV9" s="11"/>
      <c r="AW9" s="5"/>
      <c r="AX9" s="11"/>
      <c r="AY9" s="11"/>
      <c r="AZ9" s="11"/>
      <c r="BA9" s="11"/>
      <c r="BB9" s="11"/>
      <c r="BC9" s="11"/>
      <c r="BD9" s="6"/>
      <c r="BE9" s="48" t="s">
        <v>34</v>
      </c>
      <c r="BF9" s="49"/>
      <c r="BG9" s="49"/>
      <c r="BH9" s="50" t="s">
        <v>35</v>
      </c>
      <c r="BI9" s="50" t="s">
        <v>36</v>
      </c>
      <c r="BJ9" s="50" t="s">
        <v>37</v>
      </c>
      <c r="BL9" s="48" t="s">
        <v>34</v>
      </c>
      <c r="BM9" s="49"/>
      <c r="BN9" s="49"/>
      <c r="BO9" s="50" t="s">
        <v>35</v>
      </c>
      <c r="BP9" s="51" t="s">
        <v>36</v>
      </c>
      <c r="BQ9" s="51" t="s">
        <v>37</v>
      </c>
      <c r="BR9" s="52"/>
      <c r="BT9" s="30"/>
      <c r="BU9" s="30"/>
      <c r="BV9" s="30"/>
    </row>
    <row r="10" spans="1:78" x14ac:dyDescent="0.2">
      <c r="A10" s="23" t="s">
        <v>38</v>
      </c>
      <c r="B10" s="19" t="s">
        <v>39</v>
      </c>
      <c r="C10" s="53">
        <v>1</v>
      </c>
      <c r="D10" s="54">
        <v>2448.96</v>
      </c>
      <c r="E10" s="54">
        <v>2571.41</v>
      </c>
      <c r="F10" s="54">
        <v>2693.85</v>
      </c>
      <c r="G10" s="4"/>
      <c r="H10" s="30">
        <v>2</v>
      </c>
      <c r="I10" s="30" t="s">
        <v>40</v>
      </c>
      <c r="J10" s="53">
        <v>1</v>
      </c>
      <c r="K10" s="13">
        <v>3092.3</v>
      </c>
      <c r="L10" s="13">
        <v>3246.91</v>
      </c>
      <c r="M10" s="13">
        <v>3409.25</v>
      </c>
      <c r="N10" s="4"/>
      <c r="O10" s="4">
        <v>3</v>
      </c>
      <c r="P10" s="30" t="s">
        <v>40</v>
      </c>
      <c r="Q10" s="55">
        <v>1</v>
      </c>
      <c r="R10" s="13">
        <f>3092.3*1.0625</f>
        <v>3285.5687500000004</v>
      </c>
      <c r="S10" s="13">
        <f>R10*1.05</f>
        <v>3449.8471875000005</v>
      </c>
      <c r="T10" s="13">
        <f>S10*1.05</f>
        <v>3622.3395468750005</v>
      </c>
      <c r="U10" s="4"/>
      <c r="V10" s="4">
        <v>3</v>
      </c>
      <c r="W10" s="30" t="s">
        <v>40</v>
      </c>
      <c r="X10" s="55">
        <v>1</v>
      </c>
      <c r="Y10" s="13">
        <v>3426.85</v>
      </c>
      <c r="Z10" s="13">
        <f>Y10*1.05</f>
        <v>3598.1925000000001</v>
      </c>
      <c r="AA10" s="13">
        <f>Z10*1.05</f>
        <v>3778.1021250000003</v>
      </c>
      <c r="AB10" s="4"/>
      <c r="AC10" s="4">
        <v>3</v>
      </c>
      <c r="AD10" s="30" t="s">
        <v>40</v>
      </c>
      <c r="AE10" s="55">
        <v>1</v>
      </c>
      <c r="AF10" s="13">
        <f>3426.85*(1+AE6)</f>
        <v>3581.0582499999996</v>
      </c>
      <c r="AG10" s="13">
        <f>ROUND(AF10*1.05,2)</f>
        <v>3760.11</v>
      </c>
      <c r="AH10" s="13">
        <f>ROUND(AG10*1.05,2)</f>
        <v>3948.12</v>
      </c>
      <c r="AI10" s="4"/>
      <c r="AJ10" s="56">
        <v>3</v>
      </c>
      <c r="AK10" s="57" t="s">
        <v>40</v>
      </c>
      <c r="AL10" s="58">
        <v>1</v>
      </c>
      <c r="AM10" s="59">
        <f>AF10*1.04</f>
        <v>3724.3005799999996</v>
      </c>
      <c r="AN10" s="59">
        <f>ROUND(AM10*1.05,2)</f>
        <v>3910.52</v>
      </c>
      <c r="AO10" s="59">
        <f>ROUND(AN10*1.05,2)</f>
        <v>4106.05</v>
      </c>
      <c r="AP10" s="4"/>
      <c r="AQ10" s="56">
        <v>1</v>
      </c>
      <c r="AR10" s="57" t="s">
        <v>40</v>
      </c>
      <c r="AS10" s="58">
        <v>1</v>
      </c>
      <c r="AT10" s="59">
        <f>AM10*1.035</f>
        <v>3854.6511002999991</v>
      </c>
      <c r="AU10" s="59">
        <f>ROUND(AT10*1.05,2)</f>
        <v>4047.38</v>
      </c>
      <c r="AV10" s="59">
        <f>ROUND(AU10*1.05,2)</f>
        <v>4249.75</v>
      </c>
      <c r="AW10" s="5"/>
      <c r="AX10" s="56">
        <v>1</v>
      </c>
      <c r="AY10" s="57" t="s">
        <v>40</v>
      </c>
      <c r="AZ10" s="58">
        <v>1</v>
      </c>
      <c r="BA10" s="59">
        <f>AT10*1</f>
        <v>3854.6511002999991</v>
      </c>
      <c r="BB10" s="59">
        <f>ROUND(BA10*1.05,2)</f>
        <v>4047.38</v>
      </c>
      <c r="BC10" s="59">
        <f>ROUND(BB10*1.05,2)</f>
        <v>4249.75</v>
      </c>
      <c r="BD10" s="6">
        <f>BO10/BH10</f>
        <v>1.0500008565981307</v>
      </c>
      <c r="BE10" s="12">
        <v>1</v>
      </c>
      <c r="BF10" s="12" t="s">
        <v>41</v>
      </c>
      <c r="BG10" s="60">
        <v>1</v>
      </c>
      <c r="BH10" s="61">
        <v>4085.93</v>
      </c>
      <c r="BI10" s="61">
        <v>4290.2299999999996</v>
      </c>
      <c r="BJ10" s="61">
        <v>4504.74</v>
      </c>
      <c r="BK10" s="62">
        <v>0.06</v>
      </c>
      <c r="BL10" s="12">
        <v>1</v>
      </c>
      <c r="BM10" s="8" t="s">
        <v>41</v>
      </c>
      <c r="BN10" s="60">
        <v>1</v>
      </c>
      <c r="BO10" s="61">
        <v>4290.2299999999996</v>
      </c>
      <c r="BP10" s="61">
        <v>4504.74</v>
      </c>
      <c r="BQ10" s="61">
        <v>4729.9799999999996</v>
      </c>
      <c r="BR10" s="7">
        <f>(BO10/BH10)-1</f>
        <v>5.0000856598130694E-2</v>
      </c>
      <c r="BT10" s="12">
        <v>1</v>
      </c>
      <c r="BU10" s="8" t="s">
        <v>41</v>
      </c>
      <c r="BV10" s="60">
        <v>1</v>
      </c>
      <c r="BW10" s="13">
        <v>4547.6437999999998</v>
      </c>
      <c r="BX10" s="13">
        <v>4775.0259900000001</v>
      </c>
      <c r="BY10" s="13">
        <v>5013.7772895000007</v>
      </c>
      <c r="BZ10" s="14">
        <v>6.0000000000000053E-2</v>
      </c>
    </row>
    <row r="11" spans="1:78" x14ac:dyDescent="0.2">
      <c r="A11" s="30"/>
      <c r="B11" s="19"/>
      <c r="C11" s="53"/>
      <c r="D11" s="54"/>
      <c r="E11" s="54"/>
      <c r="F11" s="54"/>
      <c r="G11" s="4"/>
      <c r="H11" s="30"/>
      <c r="I11" s="30"/>
      <c r="J11" s="53"/>
      <c r="K11" s="13"/>
      <c r="L11" s="13"/>
      <c r="M11" s="13"/>
      <c r="N11" s="4"/>
      <c r="O11" s="4"/>
      <c r="P11" s="30"/>
      <c r="Q11" s="30"/>
      <c r="R11" s="13"/>
      <c r="S11" s="13"/>
      <c r="T11" s="13"/>
      <c r="U11" s="4"/>
      <c r="V11" s="4"/>
      <c r="W11" s="30"/>
      <c r="X11" s="30"/>
      <c r="Y11" s="13"/>
      <c r="Z11" s="13"/>
      <c r="AA11" s="13"/>
      <c r="AB11" s="4"/>
      <c r="AC11" s="4"/>
      <c r="AD11" s="30"/>
      <c r="AE11" s="30"/>
      <c r="AF11" s="13"/>
      <c r="AG11" s="13"/>
      <c r="AH11" s="13"/>
      <c r="AI11" s="4"/>
      <c r="AJ11" s="56"/>
      <c r="AK11" s="57"/>
      <c r="AL11" s="57"/>
      <c r="AM11" s="59"/>
      <c r="AN11" s="59"/>
      <c r="AO11" s="59"/>
      <c r="AP11" s="4"/>
      <c r="AQ11" s="56"/>
      <c r="AR11" s="57"/>
      <c r="AS11" s="57"/>
      <c r="AT11" s="59"/>
      <c r="AU11" s="59"/>
      <c r="AV11" s="59"/>
      <c r="AW11" s="5"/>
      <c r="AX11" s="56"/>
      <c r="AY11" s="57"/>
      <c r="AZ11" s="57"/>
      <c r="BA11" s="59"/>
      <c r="BB11" s="59"/>
      <c r="BC11" s="59"/>
      <c r="BD11" s="6"/>
      <c r="BE11" s="12"/>
      <c r="BF11" s="12"/>
      <c r="BG11" s="60"/>
      <c r="BH11" s="61"/>
      <c r="BI11" s="61"/>
      <c r="BJ11" s="61"/>
      <c r="BK11" s="63"/>
      <c r="BL11" s="12"/>
      <c r="BM11" s="8"/>
      <c r="BN11" s="60"/>
      <c r="BO11" s="61"/>
      <c r="BP11" s="64"/>
      <c r="BQ11" s="64"/>
      <c r="BT11" s="12"/>
      <c r="BU11" s="8"/>
      <c r="BV11" s="60"/>
    </row>
    <row r="12" spans="1:78" x14ac:dyDescent="0.2">
      <c r="A12" s="65" t="s">
        <v>42</v>
      </c>
      <c r="B12" s="19" t="s">
        <v>39</v>
      </c>
      <c r="C12" s="53">
        <v>1</v>
      </c>
      <c r="D12" s="54">
        <v>2816.32</v>
      </c>
      <c r="E12" s="54">
        <v>2957.12</v>
      </c>
      <c r="F12" s="54">
        <v>3097.93</v>
      </c>
      <c r="G12" s="4"/>
      <c r="H12" s="30">
        <v>3</v>
      </c>
      <c r="I12" s="30" t="s">
        <v>40</v>
      </c>
      <c r="J12" s="53">
        <v>1</v>
      </c>
      <c r="K12" s="13">
        <v>3092.3</v>
      </c>
      <c r="L12" s="13">
        <v>3246.91</v>
      </c>
      <c r="M12" s="13">
        <v>3409.25</v>
      </c>
      <c r="N12" s="4"/>
      <c r="O12" s="4">
        <v>4</v>
      </c>
      <c r="P12" s="30" t="s">
        <v>40</v>
      </c>
      <c r="Q12" s="55">
        <v>1</v>
      </c>
      <c r="R12" s="13">
        <f>T10*1.05</f>
        <v>3803.4565242187505</v>
      </c>
      <c r="S12" s="13">
        <f>R12*1.05</f>
        <v>3993.6293504296882</v>
      </c>
      <c r="T12" s="13">
        <f>S12*1.05</f>
        <v>4193.3108179511728</v>
      </c>
      <c r="U12" s="4"/>
      <c r="V12" s="4">
        <v>4</v>
      </c>
      <c r="W12" s="30" t="s">
        <v>40</v>
      </c>
      <c r="X12" s="55">
        <v>1</v>
      </c>
      <c r="Y12" s="13">
        <f>AA10*1.05</f>
        <v>3967.0072312500006</v>
      </c>
      <c r="Z12" s="13">
        <f>Y12*1.05</f>
        <v>4165.357592812501</v>
      </c>
      <c r="AA12" s="13">
        <f>Z12*1.05</f>
        <v>4373.6254724531263</v>
      </c>
      <c r="AB12" s="4"/>
      <c r="AC12" s="4">
        <v>4</v>
      </c>
      <c r="AD12" s="30" t="s">
        <v>40</v>
      </c>
      <c r="AE12" s="55">
        <v>1</v>
      </c>
      <c r="AF12" s="13">
        <f>ROUND(AH10*1.05,2)</f>
        <v>4145.53</v>
      </c>
      <c r="AG12" s="13">
        <f>ROUND(AF12*1.05,2)</f>
        <v>4352.8100000000004</v>
      </c>
      <c r="AH12" s="13">
        <f>ROUND(AG12*1.05,2)</f>
        <v>4570.45</v>
      </c>
      <c r="AI12" s="4"/>
      <c r="AJ12" s="56">
        <v>4</v>
      </c>
      <c r="AK12" s="57" t="s">
        <v>40</v>
      </c>
      <c r="AL12" s="58">
        <v>1</v>
      </c>
      <c r="AM12" s="59">
        <f>ROUND(AO10*1.05,2)</f>
        <v>4311.3500000000004</v>
      </c>
      <c r="AN12" s="59">
        <f>ROUND(AM12*1.05,2)</f>
        <v>4526.92</v>
      </c>
      <c r="AO12" s="59">
        <f>ROUND(AN12*1.05,2)</f>
        <v>4753.2700000000004</v>
      </c>
      <c r="AP12" s="4"/>
      <c r="AQ12" s="56">
        <v>2</v>
      </c>
      <c r="AR12" s="57" t="s">
        <v>40</v>
      </c>
      <c r="AS12" s="58">
        <v>1</v>
      </c>
      <c r="AT12" s="59">
        <f>ROUND(AV10*1.05,2)</f>
        <v>4462.24</v>
      </c>
      <c r="AU12" s="59">
        <f>ROUND(AT12*1.05,2)</f>
        <v>4685.3500000000004</v>
      </c>
      <c r="AV12" s="59">
        <f>ROUND(AU12*1.05,2)</f>
        <v>4919.62</v>
      </c>
      <c r="AW12" s="5"/>
      <c r="AX12" s="56">
        <v>2</v>
      </c>
      <c r="AY12" s="57" t="s">
        <v>40</v>
      </c>
      <c r="AZ12" s="58">
        <v>1</v>
      </c>
      <c r="BA12" s="59">
        <f>ROUND(BC10*1.05,2)</f>
        <v>4462.24</v>
      </c>
      <c r="BB12" s="59">
        <f>ROUND(BA12*1.05,2)</f>
        <v>4685.3500000000004</v>
      </c>
      <c r="BC12" s="59">
        <f>ROUND(BB12*1.05,2)</f>
        <v>4919.62</v>
      </c>
      <c r="BD12" s="6"/>
      <c r="BE12" s="12">
        <v>2</v>
      </c>
      <c r="BF12" s="12" t="s">
        <v>41</v>
      </c>
      <c r="BG12" s="60">
        <v>1</v>
      </c>
      <c r="BH12" s="61">
        <v>4685.3500000000004</v>
      </c>
      <c r="BI12" s="61">
        <v>4919.62</v>
      </c>
      <c r="BJ12" s="61">
        <v>5165.6000000000004</v>
      </c>
      <c r="BK12" s="62">
        <v>0.05</v>
      </c>
      <c r="BL12" s="12">
        <v>2</v>
      </c>
      <c r="BM12" s="8" t="s">
        <v>41</v>
      </c>
      <c r="BN12" s="60">
        <v>1</v>
      </c>
      <c r="BO12" s="61">
        <v>4919.62</v>
      </c>
      <c r="BP12" s="61">
        <v>5165.6000000000004</v>
      </c>
      <c r="BQ12" s="61">
        <v>5423.88</v>
      </c>
      <c r="BR12" s="7">
        <f>(BO12/BH12)-1</f>
        <v>5.0000533578067774E-2</v>
      </c>
      <c r="BT12" s="12">
        <v>2</v>
      </c>
      <c r="BU12" s="8" t="s">
        <v>41</v>
      </c>
      <c r="BV12" s="60">
        <v>1</v>
      </c>
      <c r="BW12" s="13">
        <v>5214.7972</v>
      </c>
      <c r="BX12" s="13">
        <v>5475.5370600000006</v>
      </c>
      <c r="BY12" s="13">
        <v>5749.3139130000009</v>
      </c>
      <c r="BZ12" s="14">
        <v>6.0000000000000053E-2</v>
      </c>
    </row>
    <row r="13" spans="1:78" x14ac:dyDescent="0.2">
      <c r="A13" s="30"/>
      <c r="B13" s="30"/>
      <c r="C13" s="30"/>
      <c r="D13" s="54"/>
      <c r="E13" s="54"/>
      <c r="F13" s="54"/>
      <c r="G13" s="4"/>
      <c r="H13" s="30"/>
      <c r="I13" s="30"/>
      <c r="J13" s="30"/>
      <c r="K13" s="13"/>
      <c r="L13" s="13"/>
      <c r="M13" s="13"/>
      <c r="N13" s="4"/>
      <c r="O13" s="4"/>
      <c r="P13" s="30"/>
      <c r="Q13" s="30"/>
      <c r="R13" s="13"/>
      <c r="S13" s="13"/>
      <c r="T13" s="13"/>
      <c r="U13" s="4"/>
      <c r="V13" s="4"/>
      <c r="W13" s="30"/>
      <c r="X13" s="30"/>
      <c r="Y13" s="13"/>
      <c r="Z13" s="13"/>
      <c r="AA13" s="13"/>
      <c r="AB13" s="4"/>
      <c r="AC13" s="4"/>
      <c r="AD13" s="30"/>
      <c r="AE13" s="30"/>
      <c r="AF13" s="13"/>
      <c r="AG13" s="13"/>
      <c r="AH13" s="13"/>
      <c r="AI13" s="4"/>
      <c r="AJ13" s="56"/>
      <c r="AK13" s="57"/>
      <c r="AL13" s="57"/>
      <c r="AM13" s="59"/>
      <c r="AN13" s="59"/>
      <c r="AO13" s="59"/>
      <c r="AP13" s="4"/>
      <c r="AQ13" s="56"/>
      <c r="AR13" s="57"/>
      <c r="AS13" s="57"/>
      <c r="AT13" s="59"/>
      <c r="AU13" s="59"/>
      <c r="AV13" s="59"/>
      <c r="AW13" s="5"/>
      <c r="AX13" s="56"/>
      <c r="AY13" s="57"/>
      <c r="AZ13" s="57"/>
      <c r="BA13" s="59"/>
      <c r="BB13" s="59"/>
      <c r="BC13" s="59"/>
      <c r="BD13" s="6"/>
      <c r="BE13" s="12"/>
      <c r="BF13" s="12"/>
      <c r="BG13" s="60"/>
      <c r="BH13" s="61"/>
      <c r="BI13" s="61"/>
      <c r="BJ13" s="61"/>
      <c r="BK13" s="63"/>
      <c r="BL13" s="12"/>
      <c r="BM13" s="8"/>
      <c r="BN13" s="60"/>
      <c r="BO13" s="61"/>
      <c r="BP13" s="64"/>
      <c r="BQ13" s="64"/>
      <c r="BT13" s="12"/>
      <c r="BU13" s="8"/>
      <c r="BV13" s="60"/>
    </row>
    <row r="14" spans="1:78" x14ac:dyDescent="0.2">
      <c r="A14" s="65" t="s">
        <v>43</v>
      </c>
      <c r="B14" s="19" t="s">
        <v>39</v>
      </c>
      <c r="C14" s="53">
        <v>1</v>
      </c>
      <c r="D14" s="54">
        <v>3238.75</v>
      </c>
      <c r="E14" s="54">
        <v>3400.68</v>
      </c>
      <c r="F14" s="54">
        <v>3562.62</v>
      </c>
      <c r="G14" s="4"/>
      <c r="H14" s="30">
        <v>4</v>
      </c>
      <c r="I14" s="30" t="s">
        <v>40</v>
      </c>
      <c r="J14" s="53">
        <v>1</v>
      </c>
      <c r="K14" s="13">
        <v>3579.71</v>
      </c>
      <c r="L14" s="13">
        <v>3758.69</v>
      </c>
      <c r="M14" s="13">
        <v>3946.62</v>
      </c>
      <c r="N14" s="4"/>
      <c r="O14" s="4">
        <v>5</v>
      </c>
      <c r="P14" s="30" t="s">
        <v>40</v>
      </c>
      <c r="Q14" s="55">
        <v>1</v>
      </c>
      <c r="R14" s="13">
        <f>T12*1.05</f>
        <v>4402.9763588487313</v>
      </c>
      <c r="S14" s="13">
        <f>R14*1.05</f>
        <v>4623.1251767911681</v>
      </c>
      <c r="T14" s="13">
        <f>S14*1.05</f>
        <v>4854.2814356307263</v>
      </c>
      <c r="U14" s="4"/>
      <c r="V14" s="4">
        <v>5</v>
      </c>
      <c r="W14" s="30" t="s">
        <v>40</v>
      </c>
      <c r="X14" s="55">
        <v>1</v>
      </c>
      <c r="Y14" s="13">
        <f>AA12*1.05</f>
        <v>4592.3067460757829</v>
      </c>
      <c r="Z14" s="13">
        <f>Y14*1.05</f>
        <v>4821.9220833795725</v>
      </c>
      <c r="AA14" s="13">
        <f>Z14*1.05</f>
        <v>5063.0181875485514</v>
      </c>
      <c r="AB14" s="4"/>
      <c r="AC14" s="4">
        <v>5</v>
      </c>
      <c r="AD14" s="30" t="s">
        <v>40</v>
      </c>
      <c r="AE14" s="55">
        <v>1</v>
      </c>
      <c r="AF14" s="13">
        <f>ROUND(AH12*1.05,2)</f>
        <v>4798.97</v>
      </c>
      <c r="AG14" s="13">
        <f>ROUND(AF14*1.05,2)</f>
        <v>5038.92</v>
      </c>
      <c r="AH14" s="13">
        <f>ROUND(AG14*1.05,2)</f>
        <v>5290.87</v>
      </c>
      <c r="AI14" s="4"/>
      <c r="AJ14" s="56">
        <v>5</v>
      </c>
      <c r="AK14" s="57" t="s">
        <v>40</v>
      </c>
      <c r="AL14" s="58">
        <v>1</v>
      </c>
      <c r="AM14" s="59">
        <f>ROUND(AO12*1.05,2)</f>
        <v>4990.93</v>
      </c>
      <c r="AN14" s="59">
        <f>ROUND(AM14*1.05,2)</f>
        <v>5240.4799999999996</v>
      </c>
      <c r="AO14" s="59">
        <f>ROUND(AN14*1.05,2)</f>
        <v>5502.5</v>
      </c>
      <c r="AP14" s="4"/>
      <c r="AQ14" s="56">
        <v>3</v>
      </c>
      <c r="AR14" s="57" t="s">
        <v>40</v>
      </c>
      <c r="AS14" s="58">
        <v>1</v>
      </c>
      <c r="AT14" s="59">
        <f>ROUND(AV12*1.05,2)</f>
        <v>5165.6000000000004</v>
      </c>
      <c r="AU14" s="59">
        <f>ROUND(AT14*1.05,2)</f>
        <v>5423.88</v>
      </c>
      <c r="AV14" s="59">
        <f>ROUND(AU14*1.05,2)</f>
        <v>5695.07</v>
      </c>
      <c r="AW14" s="5"/>
      <c r="AX14" s="56">
        <v>3</v>
      </c>
      <c r="AY14" s="57" t="s">
        <v>40</v>
      </c>
      <c r="AZ14" s="58">
        <v>1</v>
      </c>
      <c r="BA14" s="59">
        <f>ROUND(BC12*1.05,2)</f>
        <v>5165.6000000000004</v>
      </c>
      <c r="BB14" s="59">
        <f>ROUND(BA14*1.05,2)</f>
        <v>5423.88</v>
      </c>
      <c r="BC14" s="59">
        <f>ROUND(BB14*1.05,2)</f>
        <v>5695.07</v>
      </c>
      <c r="BD14" s="6"/>
      <c r="BE14" s="12">
        <v>3</v>
      </c>
      <c r="BF14" s="12" t="s">
        <v>41</v>
      </c>
      <c r="BG14" s="60">
        <v>1</v>
      </c>
      <c r="BH14" s="61">
        <v>5398.05</v>
      </c>
      <c r="BI14" s="61">
        <v>5667.95</v>
      </c>
      <c r="BJ14" s="61">
        <v>5951.35</v>
      </c>
      <c r="BK14" s="62">
        <v>4.4999999999999998E-2</v>
      </c>
      <c r="BL14" s="12">
        <v>3</v>
      </c>
      <c r="BM14" s="8" t="s">
        <v>41</v>
      </c>
      <c r="BN14" s="60">
        <v>1</v>
      </c>
      <c r="BO14" s="61">
        <v>5667.95</v>
      </c>
      <c r="BP14" s="61">
        <v>5951.35</v>
      </c>
      <c r="BQ14" s="61">
        <v>6248.92</v>
      </c>
      <c r="BR14" s="7">
        <f>(BO14/BH14)-1</f>
        <v>4.9999536869795413E-2</v>
      </c>
      <c r="BT14" s="12">
        <v>3</v>
      </c>
      <c r="BU14" s="8" t="s">
        <v>41</v>
      </c>
      <c r="BV14" s="60">
        <v>1</v>
      </c>
      <c r="BW14" s="13">
        <v>6008.027</v>
      </c>
      <c r="BX14" s="13">
        <v>6308.4283500000001</v>
      </c>
      <c r="BY14" s="13">
        <v>6623.8497675000008</v>
      </c>
      <c r="BZ14" s="14">
        <v>6.0000000000000053E-2</v>
      </c>
    </row>
    <row r="15" spans="1:78" x14ac:dyDescent="0.2">
      <c r="A15" s="30"/>
      <c r="B15" s="19"/>
      <c r="C15" s="53"/>
      <c r="D15" s="54"/>
      <c r="E15" s="54"/>
      <c r="F15" s="54"/>
      <c r="G15" s="4"/>
      <c r="H15" s="30"/>
      <c r="I15" s="30"/>
      <c r="J15" s="53"/>
      <c r="K15" s="13"/>
      <c r="L15" s="13"/>
      <c r="M15" s="13"/>
      <c r="N15" s="4"/>
      <c r="O15" s="4"/>
      <c r="P15" s="30"/>
      <c r="Q15" s="30"/>
      <c r="R15" s="13"/>
      <c r="S15" s="13"/>
      <c r="T15" s="13"/>
      <c r="U15" s="4"/>
      <c r="V15" s="4"/>
      <c r="W15" s="30"/>
      <c r="X15" s="30"/>
      <c r="Y15" s="13"/>
      <c r="Z15" s="13"/>
      <c r="AA15" s="13"/>
      <c r="AB15" s="4"/>
      <c r="AC15" s="4"/>
      <c r="AD15" s="30"/>
      <c r="AE15" s="30"/>
      <c r="AF15" s="13"/>
      <c r="AG15" s="13"/>
      <c r="AH15" s="13"/>
      <c r="AI15" s="4"/>
      <c r="AJ15" s="56"/>
      <c r="AK15" s="57"/>
      <c r="AL15" s="57"/>
      <c r="AM15" s="59"/>
      <c r="AN15" s="59"/>
      <c r="AO15" s="59"/>
      <c r="AP15" s="4"/>
      <c r="AQ15" s="56"/>
      <c r="AR15" s="57"/>
      <c r="AS15" s="57"/>
      <c r="AT15" s="59"/>
      <c r="AU15" s="59"/>
      <c r="AV15" s="59"/>
      <c r="AW15" s="5"/>
      <c r="AX15" s="56"/>
      <c r="AY15" s="57"/>
      <c r="AZ15" s="57"/>
      <c r="BA15" s="59"/>
      <c r="BB15" s="59"/>
      <c r="BC15" s="59"/>
      <c r="BD15" s="6"/>
      <c r="BE15" s="12"/>
      <c r="BF15" s="12"/>
      <c r="BG15" s="60"/>
      <c r="BH15" s="61"/>
      <c r="BI15" s="61"/>
      <c r="BJ15" s="61"/>
      <c r="BK15" s="63"/>
      <c r="BL15" s="12"/>
      <c r="BM15" s="8"/>
      <c r="BN15" s="60"/>
      <c r="BO15" s="61"/>
      <c r="BP15" s="64"/>
      <c r="BQ15" s="64"/>
      <c r="BT15" s="12"/>
      <c r="BU15" s="8"/>
      <c r="BV15" s="60"/>
    </row>
    <row r="16" spans="1:78" x14ac:dyDescent="0.2">
      <c r="A16" s="23" t="s">
        <v>44</v>
      </c>
      <c r="B16" s="19" t="s">
        <v>39</v>
      </c>
      <c r="C16" s="53">
        <v>1</v>
      </c>
      <c r="D16" s="54">
        <v>3724.56</v>
      </c>
      <c r="E16" s="54">
        <v>3910.79</v>
      </c>
      <c r="F16" s="54">
        <v>4097.0200000000004</v>
      </c>
      <c r="G16" s="4"/>
      <c r="H16" s="30">
        <v>5</v>
      </c>
      <c r="I16" s="30" t="s">
        <v>40</v>
      </c>
      <c r="J16" s="53">
        <v>1</v>
      </c>
      <c r="K16" s="13">
        <v>4143.95</v>
      </c>
      <c r="L16" s="13">
        <v>4351.1499999999996</v>
      </c>
      <c r="M16" s="13">
        <v>4568.7</v>
      </c>
      <c r="N16" s="4"/>
      <c r="O16" s="4">
        <v>6</v>
      </c>
      <c r="P16" s="30" t="s">
        <v>40</v>
      </c>
      <c r="Q16" s="55">
        <v>1</v>
      </c>
      <c r="R16" s="13">
        <f>T14*1.05</f>
        <v>5096.9955074122627</v>
      </c>
      <c r="S16" s="13">
        <f>R16*1.05</f>
        <v>5351.845282782876</v>
      </c>
      <c r="T16" s="13">
        <f>S16*1.05</f>
        <v>5619.4375469220204</v>
      </c>
      <c r="U16" s="4"/>
      <c r="V16" s="4">
        <v>6</v>
      </c>
      <c r="W16" s="30" t="s">
        <v>40</v>
      </c>
      <c r="X16" s="55">
        <v>1</v>
      </c>
      <c r="Y16" s="13">
        <f>AA14*1.05</f>
        <v>5316.1690969259789</v>
      </c>
      <c r="Z16" s="13">
        <f>Y16*1.05</f>
        <v>5581.9775517722783</v>
      </c>
      <c r="AA16" s="13">
        <f>Z16*1.05</f>
        <v>5861.0764293608927</v>
      </c>
      <c r="AB16" s="4"/>
      <c r="AC16" s="4">
        <v>6</v>
      </c>
      <c r="AD16" s="30" t="s">
        <v>40</v>
      </c>
      <c r="AE16" s="55">
        <v>1</v>
      </c>
      <c r="AF16" s="13">
        <f>ROUND(AH14*1.05,2)</f>
        <v>5555.41</v>
      </c>
      <c r="AG16" s="13">
        <f>ROUND(AF16*1.05,2)</f>
        <v>5833.18</v>
      </c>
      <c r="AH16" s="13">
        <f>ROUND(AG16*1.05,2)</f>
        <v>6124.84</v>
      </c>
      <c r="AI16" s="4"/>
      <c r="AJ16" s="56">
        <v>6</v>
      </c>
      <c r="AK16" s="57" t="s">
        <v>40</v>
      </c>
      <c r="AL16" s="58">
        <v>1</v>
      </c>
      <c r="AM16" s="59">
        <f>ROUND(AO14*1.05,2)</f>
        <v>5777.63</v>
      </c>
      <c r="AN16" s="59">
        <f>ROUND(AM16*1.05,2)</f>
        <v>6066.51</v>
      </c>
      <c r="AO16" s="59">
        <f>ROUND(AN16*1.05,2)</f>
        <v>6369.84</v>
      </c>
      <c r="AP16" s="4"/>
      <c r="AQ16" s="56">
        <v>4</v>
      </c>
      <c r="AR16" s="57" t="s">
        <v>40</v>
      </c>
      <c r="AS16" s="58">
        <v>1</v>
      </c>
      <c r="AT16" s="59">
        <f>ROUND(AV14*1.05,2)+0.01</f>
        <v>5979.83</v>
      </c>
      <c r="AU16" s="59">
        <f>ROUND(AT16*1.05,2)</f>
        <v>6278.82</v>
      </c>
      <c r="AV16" s="59">
        <f>ROUND(AU16*1.05,2)</f>
        <v>6592.76</v>
      </c>
      <c r="AW16" s="5"/>
      <c r="AX16" s="56">
        <v>4</v>
      </c>
      <c r="AY16" s="57" t="s">
        <v>40</v>
      </c>
      <c r="AZ16" s="58">
        <v>1</v>
      </c>
      <c r="BA16" s="59">
        <f>ROUND(BC14*1.05,2)</f>
        <v>5979.82</v>
      </c>
      <c r="BB16" s="59">
        <f>ROUND(BA16*1.05,2)</f>
        <v>6278.81</v>
      </c>
      <c r="BC16" s="59">
        <f>ROUND(BB16*1.05,2)</f>
        <v>6592.75</v>
      </c>
      <c r="BD16" s="6"/>
      <c r="BE16" s="12">
        <v>4</v>
      </c>
      <c r="BF16" s="12" t="s">
        <v>41</v>
      </c>
      <c r="BG16" s="60">
        <v>1</v>
      </c>
      <c r="BH16" s="61">
        <v>6248.92</v>
      </c>
      <c r="BI16" s="61">
        <v>6561.37</v>
      </c>
      <c r="BJ16" s="61">
        <v>6889.43</v>
      </c>
      <c r="BK16" s="62">
        <v>4.4999999999999998E-2</v>
      </c>
      <c r="BL16" s="12">
        <v>4</v>
      </c>
      <c r="BM16" s="8" t="s">
        <v>41</v>
      </c>
      <c r="BN16" s="60">
        <v>1</v>
      </c>
      <c r="BO16" s="61">
        <v>6561.37</v>
      </c>
      <c r="BP16" s="61">
        <v>6889.44</v>
      </c>
      <c r="BQ16" s="61">
        <v>7233.9</v>
      </c>
      <c r="BR16" s="7">
        <f>(BO16/BH16)-1</f>
        <v>5.0000640110611005E-2</v>
      </c>
      <c r="BT16" s="12">
        <v>4</v>
      </c>
      <c r="BU16" s="8" t="s">
        <v>41</v>
      </c>
      <c r="BV16" s="60">
        <v>1</v>
      </c>
      <c r="BW16" s="13">
        <v>6955.0522000000001</v>
      </c>
      <c r="BX16" s="13">
        <v>7302.8048100000005</v>
      </c>
      <c r="BY16" s="13">
        <v>7667.9450505000013</v>
      </c>
      <c r="BZ16" s="14">
        <v>6.0000000000000053E-2</v>
      </c>
    </row>
    <row r="17" spans="1:78" x14ac:dyDescent="0.2">
      <c r="A17" s="30"/>
      <c r="B17" s="30"/>
      <c r="C17" s="30"/>
      <c r="D17" s="54"/>
      <c r="E17" s="54"/>
      <c r="F17" s="54"/>
      <c r="G17" s="4"/>
      <c r="H17" s="30"/>
      <c r="I17" s="30"/>
      <c r="J17" s="30"/>
      <c r="K17" s="13"/>
      <c r="L17" s="13"/>
      <c r="M17" s="13"/>
      <c r="N17" s="4"/>
      <c r="O17" s="4"/>
      <c r="P17" s="30"/>
      <c r="Q17" s="30"/>
      <c r="R17" s="13"/>
      <c r="S17" s="13"/>
      <c r="T17" s="13"/>
      <c r="U17" s="4"/>
      <c r="V17" s="4"/>
      <c r="W17" s="30"/>
      <c r="X17" s="30"/>
      <c r="Y17" s="13"/>
      <c r="Z17" s="13"/>
      <c r="AA17" s="13"/>
      <c r="AB17" s="4"/>
      <c r="AC17" s="4"/>
      <c r="AD17" s="30"/>
      <c r="AE17" s="30"/>
      <c r="AF17" s="13"/>
      <c r="AG17" s="13"/>
      <c r="AH17" s="13"/>
      <c r="AI17" s="4"/>
      <c r="AJ17" s="56"/>
      <c r="AK17" s="57"/>
      <c r="AL17" s="57"/>
      <c r="AM17" s="59"/>
      <c r="AN17" s="59"/>
      <c r="AO17" s="59"/>
      <c r="AP17" s="4"/>
      <c r="AQ17" s="56"/>
      <c r="AR17" s="57"/>
      <c r="AS17" s="57"/>
      <c r="AT17" s="59"/>
      <c r="AU17" s="59"/>
      <c r="AV17" s="59"/>
      <c r="AW17" s="5"/>
      <c r="AX17" s="56"/>
      <c r="AY17" s="57"/>
      <c r="AZ17" s="57"/>
      <c r="BA17" s="59"/>
      <c r="BB17" s="59"/>
      <c r="BC17" s="59"/>
      <c r="BD17" s="6"/>
      <c r="BE17" s="12"/>
      <c r="BF17" s="12"/>
      <c r="BG17" s="60"/>
      <c r="BH17" s="61"/>
      <c r="BI17" s="61"/>
      <c r="BJ17" s="61"/>
      <c r="BK17" s="63"/>
      <c r="BL17" s="12"/>
      <c r="BM17" s="8"/>
      <c r="BN17" s="60"/>
      <c r="BO17" s="61"/>
      <c r="BP17" s="64"/>
      <c r="BQ17" s="64"/>
      <c r="BT17" s="12"/>
      <c r="BU17" s="8"/>
      <c r="BV17" s="60"/>
    </row>
    <row r="18" spans="1:78" x14ac:dyDescent="0.2">
      <c r="A18" s="65" t="s">
        <v>45</v>
      </c>
      <c r="B18" s="19" t="s">
        <v>39</v>
      </c>
      <c r="C18" s="53">
        <v>1</v>
      </c>
      <c r="D18" s="54">
        <v>4283.24</v>
      </c>
      <c r="E18" s="54">
        <v>4497.41</v>
      </c>
      <c r="F18" s="54">
        <v>4711.57</v>
      </c>
      <c r="G18" s="4"/>
      <c r="H18" s="30">
        <v>6</v>
      </c>
      <c r="I18" s="30" t="s">
        <v>40</v>
      </c>
      <c r="J18" s="53">
        <v>1</v>
      </c>
      <c r="K18" s="13">
        <v>4797.13</v>
      </c>
      <c r="L18" s="13">
        <v>5036.9799999999996</v>
      </c>
      <c r="M18" s="13">
        <v>5288.83</v>
      </c>
      <c r="N18" s="4"/>
      <c r="O18" s="4">
        <v>7</v>
      </c>
      <c r="P18" s="30" t="s">
        <v>40</v>
      </c>
      <c r="Q18" s="55">
        <f>R18/R20</f>
        <v>0.9</v>
      </c>
      <c r="R18" s="13">
        <f>R20*90%</f>
        <v>5310.3684818413094</v>
      </c>
      <c r="S18" s="13">
        <f>S20*90%</f>
        <v>5575.8869059333747</v>
      </c>
      <c r="T18" s="13">
        <f>T20*90%</f>
        <v>5854.6812512300439</v>
      </c>
      <c r="U18" s="4"/>
      <c r="V18" s="4">
        <v>7</v>
      </c>
      <c r="W18" s="30" t="s">
        <v>40</v>
      </c>
      <c r="X18" s="55">
        <f>Y18/Y20</f>
        <v>0.9</v>
      </c>
      <c r="Y18" s="13">
        <f>Y20*90%</f>
        <v>5538.7172257460434</v>
      </c>
      <c r="Z18" s="13">
        <f>Z20*90%</f>
        <v>5815.6530870333463</v>
      </c>
      <c r="AA18" s="13">
        <f>AA20*90%</f>
        <v>6106.4357413850139</v>
      </c>
      <c r="AB18" s="4"/>
      <c r="AC18" s="4">
        <v>7</v>
      </c>
      <c r="AD18" s="30" t="s">
        <v>40</v>
      </c>
      <c r="AE18" s="55">
        <f>AF18/AF20</f>
        <v>0.9</v>
      </c>
      <c r="AF18" s="13">
        <f>AF20*90%</f>
        <v>5787.9719999999998</v>
      </c>
      <c r="AG18" s="13">
        <f>AG20*90%</f>
        <v>6077.3670000000002</v>
      </c>
      <c r="AH18" s="13">
        <f>AH20*90%</f>
        <v>6381.2340000000004</v>
      </c>
      <c r="AI18" s="4"/>
      <c r="AJ18" s="56">
        <v>7</v>
      </c>
      <c r="AK18" s="57" t="s">
        <v>40</v>
      </c>
      <c r="AL18" s="58">
        <f>AM18/AM20</f>
        <v>0.9</v>
      </c>
      <c r="AM18" s="59">
        <f>AM20*90%</f>
        <v>6019.4970000000003</v>
      </c>
      <c r="AN18" s="59">
        <f>AN20*90%</f>
        <v>6320.4750000000004</v>
      </c>
      <c r="AO18" s="59">
        <f>AO20*90%</f>
        <v>6636.5010000000002</v>
      </c>
      <c r="AP18" s="4"/>
      <c r="AQ18" s="56">
        <v>5</v>
      </c>
      <c r="AR18" s="57" t="s">
        <v>40</v>
      </c>
      <c r="AS18" s="58">
        <v>1</v>
      </c>
      <c r="AT18" s="59">
        <f>ROUND(AV16*1.05,2)</f>
        <v>6922.4</v>
      </c>
      <c r="AU18" s="59">
        <f>ROUND(AT18*1.05,2)</f>
        <v>7268.52</v>
      </c>
      <c r="AV18" s="59">
        <f>ROUND(AU18*1.05,2)-0.01</f>
        <v>7631.94</v>
      </c>
      <c r="AW18" s="5"/>
      <c r="AX18" s="56">
        <v>5</v>
      </c>
      <c r="AY18" s="57" t="s">
        <v>40</v>
      </c>
      <c r="AZ18" s="58">
        <v>1</v>
      </c>
      <c r="BA18" s="59">
        <f>ROUND(BC16*1.05,2)</f>
        <v>6922.39</v>
      </c>
      <c r="BB18" s="59">
        <f>ROUND(BA18*1.05,2)</f>
        <v>7268.51</v>
      </c>
      <c r="BC18" s="59">
        <f>ROUND(BB18*1.05,2)</f>
        <v>7631.94</v>
      </c>
      <c r="BD18" s="6"/>
      <c r="BE18" s="12">
        <v>5</v>
      </c>
      <c r="BF18" s="12" t="s">
        <v>41</v>
      </c>
      <c r="BG18" s="60">
        <v>1</v>
      </c>
      <c r="BH18" s="61">
        <v>7199.29</v>
      </c>
      <c r="BI18" s="61">
        <v>7559.26</v>
      </c>
      <c r="BJ18" s="61">
        <v>7937.22</v>
      </c>
      <c r="BK18" s="62">
        <v>0.04</v>
      </c>
      <c r="BL18" s="12">
        <v>5</v>
      </c>
      <c r="BM18" s="8" t="s">
        <v>41</v>
      </c>
      <c r="BN18" s="60">
        <v>1</v>
      </c>
      <c r="BO18" s="61">
        <v>7559.25</v>
      </c>
      <c r="BP18" s="61">
        <v>7937.22</v>
      </c>
      <c r="BQ18" s="61">
        <v>8334.08</v>
      </c>
      <c r="BR18" s="7">
        <f>(BO18/BH18)-1</f>
        <v>4.999937493836204E-2</v>
      </c>
      <c r="BT18" s="12">
        <v>5</v>
      </c>
      <c r="BU18" s="8" t="s">
        <v>41</v>
      </c>
      <c r="BV18" s="60">
        <v>1</v>
      </c>
      <c r="BW18" s="13">
        <v>8012.8050000000003</v>
      </c>
      <c r="BX18" s="13">
        <v>8413.4452500000007</v>
      </c>
      <c r="BY18" s="13">
        <v>8834.1175125000009</v>
      </c>
      <c r="BZ18" s="14">
        <v>6.0000000000000053E-2</v>
      </c>
    </row>
    <row r="19" spans="1:78" x14ac:dyDescent="0.2">
      <c r="A19" s="30"/>
      <c r="B19" s="19"/>
      <c r="C19" s="53"/>
      <c r="D19" s="54"/>
      <c r="E19" s="54"/>
      <c r="F19" s="54"/>
      <c r="G19" s="4"/>
      <c r="H19" s="30"/>
      <c r="I19" s="30"/>
      <c r="J19" s="30"/>
      <c r="K19" s="13"/>
      <c r="L19" s="13"/>
      <c r="M19" s="13"/>
      <c r="N19" s="4"/>
      <c r="O19" s="4"/>
      <c r="P19" s="15" t="s">
        <v>46</v>
      </c>
      <c r="Q19" s="66">
        <f>R19/R20</f>
        <v>0.1</v>
      </c>
      <c r="R19" s="67">
        <f>R20*10%</f>
        <v>590.04094242681219</v>
      </c>
      <c r="S19" s="67">
        <f>S20*10%</f>
        <v>619.54298954815283</v>
      </c>
      <c r="T19" s="67">
        <f>T20*10%</f>
        <v>650.52013902556052</v>
      </c>
      <c r="U19" s="4"/>
      <c r="V19" s="4"/>
      <c r="W19" s="15" t="s">
        <v>46</v>
      </c>
      <c r="X19" s="66">
        <f>Y19/Y20</f>
        <v>0.1</v>
      </c>
      <c r="Y19" s="67">
        <f>Y20*10%</f>
        <v>615.4130250828938</v>
      </c>
      <c r="Z19" s="67">
        <f>Z20*10%</f>
        <v>646.18367633703849</v>
      </c>
      <c r="AA19" s="67">
        <f>AA20*10%</f>
        <v>678.49286015389043</v>
      </c>
      <c r="AB19" s="4"/>
      <c r="AC19" s="4"/>
      <c r="AD19" s="15" t="s">
        <v>46</v>
      </c>
      <c r="AE19" s="66">
        <f>AF19/AF20</f>
        <v>0.1</v>
      </c>
      <c r="AF19" s="67">
        <f>AF20*10%</f>
        <v>643.10800000000006</v>
      </c>
      <c r="AG19" s="67">
        <f>AG20*10%</f>
        <v>675.26300000000003</v>
      </c>
      <c r="AH19" s="67">
        <f>AH20*10%</f>
        <v>709.02600000000007</v>
      </c>
      <c r="AI19" s="4"/>
      <c r="AJ19" s="56"/>
      <c r="AK19" s="24" t="s">
        <v>46</v>
      </c>
      <c r="AL19" s="68">
        <f>AM19/AM20</f>
        <v>0.10000000000000002</v>
      </c>
      <c r="AM19" s="69">
        <f>AM20*10%</f>
        <v>668.83300000000008</v>
      </c>
      <c r="AN19" s="69">
        <f>AN20*10%</f>
        <v>702.27500000000009</v>
      </c>
      <c r="AO19" s="69">
        <f>AO20*10%</f>
        <v>737.38900000000012</v>
      </c>
      <c r="AP19" s="4"/>
      <c r="AQ19" s="56"/>
      <c r="AR19" s="24"/>
      <c r="AS19" s="70"/>
      <c r="AT19" s="71"/>
      <c r="AU19" s="71"/>
      <c r="AV19" s="71"/>
      <c r="AW19" s="5"/>
      <c r="AX19" s="56"/>
      <c r="AY19" s="24"/>
      <c r="AZ19" s="70"/>
      <c r="BA19" s="71"/>
      <c r="BB19" s="71"/>
      <c r="BC19" s="71"/>
      <c r="BD19" s="6"/>
      <c r="BE19" s="12"/>
      <c r="BF19" s="12"/>
      <c r="BG19" s="60"/>
      <c r="BH19" s="61"/>
      <c r="BI19" s="61"/>
      <c r="BJ19" s="61"/>
      <c r="BK19" s="63"/>
      <c r="BL19" s="12"/>
      <c r="BM19" s="8"/>
      <c r="BN19" s="60"/>
      <c r="BO19" s="61"/>
      <c r="BP19" s="64"/>
      <c r="BQ19" s="64"/>
      <c r="BT19" s="12"/>
      <c r="BU19" s="8"/>
      <c r="BV19" s="60"/>
    </row>
    <row r="20" spans="1:78" x14ac:dyDescent="0.2">
      <c r="A20" s="23" t="s">
        <v>47</v>
      </c>
      <c r="B20" s="19" t="s">
        <v>39</v>
      </c>
      <c r="C20" s="53">
        <f>D20/D22</f>
        <v>0.90000000000000013</v>
      </c>
      <c r="D20" s="54">
        <f>D22*0.9</f>
        <v>4433.1570000000002</v>
      </c>
      <c r="E20" s="54">
        <f>E22*0.9</f>
        <v>4654.8180000000002</v>
      </c>
      <c r="F20" s="54">
        <f>F22*0.9</f>
        <v>4876.47</v>
      </c>
      <c r="G20" s="4"/>
      <c r="H20" s="30">
        <v>7</v>
      </c>
      <c r="I20" s="30" t="s">
        <v>40</v>
      </c>
      <c r="J20" s="53">
        <f>K20/K22</f>
        <v>0.90000126051857743</v>
      </c>
      <c r="K20" s="13">
        <v>4997.95</v>
      </c>
      <c r="L20" s="13">
        <v>5247.84</v>
      </c>
      <c r="M20" s="13">
        <v>5510.23</v>
      </c>
      <c r="N20" s="4"/>
      <c r="O20" s="4"/>
      <c r="P20" s="30" t="s">
        <v>48</v>
      </c>
      <c r="Q20" s="55">
        <f>Q18+Q19</f>
        <v>1</v>
      </c>
      <c r="R20" s="13">
        <f>T16*1.05</f>
        <v>5900.4094242681213</v>
      </c>
      <c r="S20" s="13">
        <f>R20*1.05</f>
        <v>6195.4298954815276</v>
      </c>
      <c r="T20" s="13">
        <f>S20*1.05</f>
        <v>6505.2013902556046</v>
      </c>
      <c r="U20" s="4"/>
      <c r="V20" s="4"/>
      <c r="W20" s="30" t="s">
        <v>48</v>
      </c>
      <c r="X20" s="55">
        <f>X18+X19</f>
        <v>1</v>
      </c>
      <c r="Y20" s="13">
        <f>AA16*1.05</f>
        <v>6154.1302508289373</v>
      </c>
      <c r="Z20" s="13">
        <f>Y20*1.05</f>
        <v>6461.8367633703847</v>
      </c>
      <c r="AA20" s="13">
        <f>Z20*1.05</f>
        <v>6784.9286015389043</v>
      </c>
      <c r="AB20" s="4"/>
      <c r="AC20" s="4"/>
      <c r="AD20" s="30" t="s">
        <v>48</v>
      </c>
      <c r="AE20" s="55">
        <f>AE18+AE19</f>
        <v>1</v>
      </c>
      <c r="AF20" s="13">
        <f>ROUND(AH16*1.05,2)</f>
        <v>6431.08</v>
      </c>
      <c r="AG20" s="13">
        <f>ROUND(AF20*1.05,2)</f>
        <v>6752.63</v>
      </c>
      <c r="AH20" s="13">
        <f>ROUND(AG20*1.05,2)</f>
        <v>7090.26</v>
      </c>
      <c r="AI20" s="4"/>
      <c r="AJ20" s="56"/>
      <c r="AK20" s="57" t="s">
        <v>48</v>
      </c>
      <c r="AL20" s="58">
        <f>AL18+AL19</f>
        <v>1</v>
      </c>
      <c r="AM20" s="59">
        <f>ROUND(AO16*1.05,2)</f>
        <v>6688.33</v>
      </c>
      <c r="AN20" s="59">
        <f>ROUND(AM20*1.05,2)</f>
        <v>7022.75</v>
      </c>
      <c r="AO20" s="59">
        <f>ROUND(AN20*1.05,2)</f>
        <v>7373.89</v>
      </c>
      <c r="AP20" s="4"/>
      <c r="AQ20" s="56">
        <v>6</v>
      </c>
      <c r="AR20" s="57" t="s">
        <v>40</v>
      </c>
      <c r="AS20" s="58">
        <v>1</v>
      </c>
      <c r="AT20" s="59">
        <v>8032.93</v>
      </c>
      <c r="AU20" s="59">
        <f>ROUND(AT20*1.05,2)-0.01</f>
        <v>8434.57</v>
      </c>
      <c r="AV20" s="59">
        <f>ROUND(AU20*1.05,2)</f>
        <v>8856.2999999999993</v>
      </c>
      <c r="AW20" s="5"/>
      <c r="AX20" s="56">
        <v>6</v>
      </c>
      <c r="AY20" s="57" t="s">
        <v>40</v>
      </c>
      <c r="AZ20" s="58">
        <v>1</v>
      </c>
      <c r="BA20" s="59">
        <f>AT20</f>
        <v>8032.93</v>
      </c>
      <c r="BB20" s="59">
        <f>ROUND(BA20*1.05,2)-0.01</f>
        <v>8434.57</v>
      </c>
      <c r="BC20" s="59">
        <f>ROUND(BB20*1.05,2)</f>
        <v>8856.2999999999993</v>
      </c>
      <c r="BD20" s="6"/>
      <c r="BE20" s="12">
        <v>6</v>
      </c>
      <c r="BF20" s="12" t="s">
        <v>41</v>
      </c>
      <c r="BG20" s="60">
        <v>1</v>
      </c>
      <c r="BH20" s="61">
        <v>8354.24</v>
      </c>
      <c r="BI20" s="61">
        <v>8771.9500000000007</v>
      </c>
      <c r="BJ20" s="61">
        <v>9210.5499999999993</v>
      </c>
      <c r="BK20" s="62">
        <v>0.04</v>
      </c>
      <c r="BL20" s="12">
        <v>6</v>
      </c>
      <c r="BM20" s="8" t="s">
        <v>41</v>
      </c>
      <c r="BN20" s="60">
        <v>1</v>
      </c>
      <c r="BO20" s="61">
        <v>8771.9500000000007</v>
      </c>
      <c r="BP20" s="61">
        <v>9210.5499999999993</v>
      </c>
      <c r="BQ20" s="61">
        <v>9671.08</v>
      </c>
      <c r="BR20" s="7">
        <f>(BO20/BH20)-1</f>
        <v>4.9999760600605292E-2</v>
      </c>
      <c r="BT20" s="12">
        <v>6</v>
      </c>
      <c r="BU20" s="8" t="s">
        <v>41</v>
      </c>
      <c r="BV20" s="60">
        <v>1</v>
      </c>
      <c r="BW20" s="13">
        <v>9298.2670000000016</v>
      </c>
      <c r="BX20" s="13">
        <v>9763.1803500000024</v>
      </c>
      <c r="BY20" s="13">
        <v>10251.339367500002</v>
      </c>
      <c r="BZ20" s="14">
        <v>6.0000000000000053E-2</v>
      </c>
    </row>
    <row r="21" spans="1:78" x14ac:dyDescent="0.2">
      <c r="A21" s="30"/>
      <c r="B21" s="19" t="s">
        <v>46</v>
      </c>
      <c r="C21" s="72">
        <f>D21/D22</f>
        <v>0.1</v>
      </c>
      <c r="D21" s="73">
        <f>D22*0.1</f>
        <v>492.57299999999998</v>
      </c>
      <c r="E21" s="73">
        <f>E22*0.1</f>
        <v>517.20200000000011</v>
      </c>
      <c r="F21" s="73">
        <f>F22*0.1</f>
        <v>541.83000000000004</v>
      </c>
      <c r="G21" s="4"/>
      <c r="H21" s="30"/>
      <c r="I21" s="30" t="s">
        <v>46</v>
      </c>
      <c r="J21" s="72">
        <f>K21/K22</f>
        <v>9.9998739481422669E-2</v>
      </c>
      <c r="K21" s="67">
        <v>555.32000000000005</v>
      </c>
      <c r="L21" s="67">
        <v>583.09</v>
      </c>
      <c r="M21" s="67">
        <v>612.24</v>
      </c>
      <c r="N21" s="4"/>
      <c r="O21" s="4"/>
      <c r="P21" s="30"/>
      <c r="Q21" s="30"/>
      <c r="R21" s="13"/>
      <c r="S21" s="13"/>
      <c r="T21" s="13"/>
      <c r="U21" s="4"/>
      <c r="V21" s="4"/>
      <c r="W21" s="30"/>
      <c r="X21" s="30"/>
      <c r="Y21" s="13"/>
      <c r="Z21" s="13"/>
      <c r="AA21" s="13"/>
      <c r="AB21" s="4"/>
      <c r="AC21" s="4"/>
      <c r="AD21" s="30"/>
      <c r="AE21" s="30"/>
      <c r="AF21" s="13"/>
      <c r="AG21" s="13"/>
      <c r="AH21" s="13"/>
      <c r="AI21" s="4"/>
      <c r="AJ21" s="56"/>
      <c r="AK21" s="57"/>
      <c r="AL21" s="57"/>
      <c r="AM21" s="59"/>
      <c r="AN21" s="59"/>
      <c r="AO21" s="59"/>
      <c r="AP21" s="4"/>
      <c r="AQ21" s="56"/>
      <c r="AR21" s="24"/>
      <c r="AS21" s="70"/>
      <c r="AT21" s="71"/>
      <c r="AU21" s="71"/>
      <c r="AV21" s="71"/>
      <c r="AW21" s="5"/>
      <c r="AX21" s="56"/>
      <c r="AY21" s="24"/>
      <c r="AZ21" s="70"/>
      <c r="BA21" s="71"/>
      <c r="BB21" s="71"/>
      <c r="BC21" s="71"/>
      <c r="BD21" s="6"/>
      <c r="BE21" s="12"/>
      <c r="BF21" s="12"/>
      <c r="BG21" s="60"/>
      <c r="BH21" s="61"/>
      <c r="BI21" s="61"/>
      <c r="BJ21" s="61"/>
      <c r="BK21" s="63"/>
      <c r="BL21" s="12"/>
      <c r="BM21" s="8"/>
      <c r="BN21" s="60"/>
      <c r="BO21" s="61"/>
      <c r="BP21" s="64"/>
      <c r="BQ21" s="64"/>
      <c r="BT21" s="12"/>
      <c r="BU21" s="8"/>
      <c r="BV21" s="60"/>
    </row>
    <row r="22" spans="1:78" x14ac:dyDescent="0.2">
      <c r="A22" s="30"/>
      <c r="B22" s="19" t="s">
        <v>48</v>
      </c>
      <c r="C22" s="53">
        <f>C20+C21</f>
        <v>1.0000000000000002</v>
      </c>
      <c r="D22" s="54">
        <v>4925.7299999999996</v>
      </c>
      <c r="E22" s="54">
        <v>5172.0200000000004</v>
      </c>
      <c r="F22" s="54">
        <v>5418.3</v>
      </c>
      <c r="G22" s="4"/>
      <c r="H22" s="30"/>
      <c r="I22" s="30" t="s">
        <v>48</v>
      </c>
      <c r="J22" s="53">
        <f>J20+J21</f>
        <v>1</v>
      </c>
      <c r="K22" s="13">
        <f>K20+K21</f>
        <v>5553.2699999999995</v>
      </c>
      <c r="L22" s="13">
        <f>L20+L21</f>
        <v>5830.93</v>
      </c>
      <c r="M22" s="13">
        <f>M20+M21</f>
        <v>6122.4699999999993</v>
      </c>
      <c r="N22" s="4"/>
      <c r="O22" s="4">
        <v>8</v>
      </c>
      <c r="P22" s="30" t="s">
        <v>40</v>
      </c>
      <c r="Q22" s="55">
        <f>R22/R24</f>
        <v>0.8</v>
      </c>
      <c r="R22" s="13">
        <f>R24*80%</f>
        <v>5464.3691678147079</v>
      </c>
      <c r="S22" s="13">
        <f>S24*80%</f>
        <v>5737.5876262054444</v>
      </c>
      <c r="T22" s="13">
        <f>T24*80%</f>
        <v>6024.4670075157164</v>
      </c>
      <c r="U22" s="4"/>
      <c r="V22" s="4">
        <v>8</v>
      </c>
      <c r="W22" s="30" t="s">
        <v>40</v>
      </c>
      <c r="X22" s="55">
        <f>Y22/Y24</f>
        <v>0.80000000000000016</v>
      </c>
      <c r="Y22" s="13">
        <f>Y24*80%</f>
        <v>5699.3400252926804</v>
      </c>
      <c r="Z22" s="13">
        <f>Z24*80%</f>
        <v>5984.3070265573142</v>
      </c>
      <c r="AA22" s="13">
        <f>AA24*80%</f>
        <v>6283.5223778851796</v>
      </c>
      <c r="AB22" s="4"/>
      <c r="AC22" s="4">
        <v>8</v>
      </c>
      <c r="AD22" s="30" t="s">
        <v>40</v>
      </c>
      <c r="AE22" s="55">
        <f>AF22/AF24</f>
        <v>0.8</v>
      </c>
      <c r="AF22" s="13">
        <f>AF24*80%</f>
        <v>5955.8160000000007</v>
      </c>
      <c r="AG22" s="13">
        <f>AG24*80%</f>
        <v>6253.6080000000002</v>
      </c>
      <c r="AH22" s="13">
        <f>AH24*80%</f>
        <v>6566.2880000000005</v>
      </c>
      <c r="AI22" s="4"/>
      <c r="AJ22" s="56">
        <v>8</v>
      </c>
      <c r="AK22" s="57" t="s">
        <v>40</v>
      </c>
      <c r="AL22" s="58">
        <f>AM22/AM24</f>
        <v>0.8</v>
      </c>
      <c r="AM22" s="59">
        <f>AM24*80%</f>
        <v>6194.0640000000003</v>
      </c>
      <c r="AN22" s="59">
        <f>AN24*80%</f>
        <v>6503.768</v>
      </c>
      <c r="AO22" s="59">
        <f>AO24*80%</f>
        <v>6828.9600000000009</v>
      </c>
      <c r="AP22" s="4"/>
      <c r="AQ22" s="56">
        <v>7</v>
      </c>
      <c r="AR22" s="57" t="s">
        <v>40</v>
      </c>
      <c r="AS22" s="58">
        <v>1</v>
      </c>
      <c r="AT22" s="59">
        <f>ROUND(AV20*1.05,43)</f>
        <v>9299.1149999999998</v>
      </c>
      <c r="AU22" s="59">
        <f>ROUND(AT22*1.05,4)</f>
        <v>9764.0707999999995</v>
      </c>
      <c r="AV22" s="59">
        <f>ROUND(AU22*1.05,4)</f>
        <v>10252.274299999999</v>
      </c>
      <c r="AW22" s="5"/>
      <c r="AX22" s="56">
        <v>7</v>
      </c>
      <c r="AY22" s="57" t="s">
        <v>40</v>
      </c>
      <c r="AZ22" s="58">
        <v>1</v>
      </c>
      <c r="BA22" s="59">
        <f>ROUND(BC20*1.05,2)</f>
        <v>9299.1200000000008</v>
      </c>
      <c r="BB22" s="59">
        <f>ROUND(BA22*1.05,2)-0.01</f>
        <v>9764.07</v>
      </c>
      <c r="BC22" s="59">
        <f>ROUND(BB22*1.05,2)</f>
        <v>10252.27</v>
      </c>
      <c r="BD22" s="6"/>
      <c r="BE22" s="12">
        <v>7</v>
      </c>
      <c r="BF22" s="12" t="s">
        <v>41</v>
      </c>
      <c r="BG22" s="60">
        <v>1</v>
      </c>
      <c r="BH22" s="61">
        <v>9671.08</v>
      </c>
      <c r="BI22" s="61">
        <v>10154.629999999999</v>
      </c>
      <c r="BJ22" s="61">
        <v>10662.37</v>
      </c>
      <c r="BK22" s="62">
        <v>0.04</v>
      </c>
      <c r="BL22" s="12">
        <v>7</v>
      </c>
      <c r="BM22" s="8" t="s">
        <v>41</v>
      </c>
      <c r="BN22" s="60">
        <v>1</v>
      </c>
      <c r="BO22" s="61">
        <v>10154.629999999999</v>
      </c>
      <c r="BP22" s="61">
        <v>10662.36</v>
      </c>
      <c r="BQ22" s="61">
        <v>11195.49</v>
      </c>
      <c r="BR22" s="7">
        <f>(BO22/BH22)-1</f>
        <v>4.9999586395728324E-2</v>
      </c>
      <c r="BT22" s="12">
        <v>7</v>
      </c>
      <c r="BU22" s="8" t="s">
        <v>41</v>
      </c>
      <c r="BV22" s="60">
        <v>1</v>
      </c>
      <c r="BW22" s="13">
        <v>10763.907799999999</v>
      </c>
      <c r="BX22" s="13">
        <v>11302.10319</v>
      </c>
      <c r="BY22" s="13">
        <v>11867.208349500001</v>
      </c>
      <c r="BZ22" s="14">
        <v>6.0000000000000053E-2</v>
      </c>
    </row>
    <row r="23" spans="1:78" x14ac:dyDescent="0.2">
      <c r="A23" s="30"/>
      <c r="B23" s="30"/>
      <c r="C23" s="30"/>
      <c r="D23" s="54"/>
      <c r="E23" s="54"/>
      <c r="F23" s="54"/>
      <c r="G23" s="4"/>
      <c r="H23" s="30"/>
      <c r="I23" s="30"/>
      <c r="J23" s="30"/>
      <c r="K23" s="13"/>
      <c r="L23" s="13"/>
      <c r="M23" s="13"/>
      <c r="N23" s="4"/>
      <c r="O23" s="4"/>
      <c r="P23" s="15" t="s">
        <v>46</v>
      </c>
      <c r="Q23" s="66">
        <f>R23/R24</f>
        <v>0.2</v>
      </c>
      <c r="R23" s="67">
        <f>R24*20%</f>
        <v>1366.092291953677</v>
      </c>
      <c r="S23" s="67">
        <f>S24*20%</f>
        <v>1434.3969065513611</v>
      </c>
      <c r="T23" s="67">
        <f>T24*20%</f>
        <v>1506.1167518789291</v>
      </c>
      <c r="U23" s="4"/>
      <c r="V23" s="4"/>
      <c r="W23" s="15" t="s">
        <v>46</v>
      </c>
      <c r="X23" s="66">
        <f>Y23/Y24</f>
        <v>0.20000000000000004</v>
      </c>
      <c r="Y23" s="67">
        <f>Y24*20%</f>
        <v>1424.8350063231701</v>
      </c>
      <c r="Z23" s="67">
        <f>Z24*20%</f>
        <v>1496.0767566393286</v>
      </c>
      <c r="AA23" s="67">
        <f>AA24*20%</f>
        <v>1570.8805944712949</v>
      </c>
      <c r="AB23" s="4"/>
      <c r="AC23" s="4"/>
      <c r="AD23" s="15" t="s">
        <v>46</v>
      </c>
      <c r="AE23" s="66">
        <f>AF23/AF24</f>
        <v>0.2</v>
      </c>
      <c r="AF23" s="67">
        <f>AF24*20%</f>
        <v>1488.9540000000002</v>
      </c>
      <c r="AG23" s="67">
        <f>AG24*20%</f>
        <v>1563.402</v>
      </c>
      <c r="AH23" s="67">
        <f>AH24*20%</f>
        <v>1641.5720000000001</v>
      </c>
      <c r="AI23" s="4"/>
      <c r="AJ23" s="56"/>
      <c r="AK23" s="24" t="s">
        <v>46</v>
      </c>
      <c r="AL23" s="68">
        <f>AM23/AM24</f>
        <v>0.2</v>
      </c>
      <c r="AM23" s="69">
        <f>AM24*20%</f>
        <v>1548.5160000000001</v>
      </c>
      <c r="AN23" s="69">
        <f>AN24*20%</f>
        <v>1625.942</v>
      </c>
      <c r="AO23" s="69">
        <f>AO24*20%</f>
        <v>1707.2400000000002</v>
      </c>
      <c r="AP23" s="4"/>
      <c r="AQ23" s="56"/>
      <c r="AR23" s="24"/>
      <c r="AS23" s="68"/>
      <c r="AT23" s="69"/>
      <c r="AU23" s="69"/>
      <c r="AV23" s="69"/>
      <c r="AW23" s="5"/>
      <c r="AX23" s="56"/>
      <c r="AY23" s="24"/>
      <c r="AZ23" s="68"/>
      <c r="BA23" s="69"/>
      <c r="BB23" s="69"/>
      <c r="BC23" s="69"/>
      <c r="BD23" s="6"/>
      <c r="BE23" s="12"/>
      <c r="BF23" s="12"/>
      <c r="BG23" s="60"/>
      <c r="BH23" s="61"/>
      <c r="BI23" s="61"/>
      <c r="BJ23" s="61"/>
      <c r="BK23" s="63"/>
      <c r="BL23" s="12"/>
      <c r="BM23" s="8"/>
      <c r="BN23" s="60"/>
      <c r="BO23" s="61"/>
      <c r="BP23" s="64"/>
      <c r="BQ23" s="64"/>
      <c r="BT23" s="12"/>
      <c r="BU23" s="8"/>
      <c r="BV23" s="60"/>
    </row>
    <row r="24" spans="1:78" x14ac:dyDescent="0.2">
      <c r="A24" s="23" t="s">
        <v>49</v>
      </c>
      <c r="B24" s="19" t="s">
        <v>39</v>
      </c>
      <c r="C24" s="53">
        <f>D24/D26</f>
        <v>0.8</v>
      </c>
      <c r="D24" s="54">
        <f>D26*0.8</f>
        <v>4630.1840000000002</v>
      </c>
      <c r="E24" s="54">
        <f>E26*0.8</f>
        <v>4861.6959999999999</v>
      </c>
      <c r="F24" s="54">
        <f>F26*0.8</f>
        <v>5093.2000000000007</v>
      </c>
      <c r="G24" s="4"/>
      <c r="H24" s="30">
        <v>8</v>
      </c>
      <c r="I24" s="30" t="s">
        <v>40</v>
      </c>
      <c r="J24" s="53">
        <f>K24/K26</f>
        <v>0.79999968888978756</v>
      </c>
      <c r="K24" s="13">
        <v>5142.87</v>
      </c>
      <c r="L24" s="13">
        <v>5400.02</v>
      </c>
      <c r="M24" s="13">
        <v>5670.02</v>
      </c>
      <c r="N24" s="4"/>
      <c r="O24" s="4"/>
      <c r="P24" s="30" t="s">
        <v>48</v>
      </c>
      <c r="Q24" s="55">
        <f>Q22+Q23</f>
        <v>1</v>
      </c>
      <c r="R24" s="13">
        <f>T20*1.05</f>
        <v>6830.4614597683849</v>
      </c>
      <c r="S24" s="13">
        <f>R24*1.05</f>
        <v>7171.9845327568046</v>
      </c>
      <c r="T24" s="13">
        <f>S24*1.05</f>
        <v>7530.5837593946453</v>
      </c>
      <c r="U24" s="4"/>
      <c r="V24" s="4"/>
      <c r="W24" s="30" t="s">
        <v>48</v>
      </c>
      <c r="X24" s="55">
        <f>X22+X23</f>
        <v>1.0000000000000002</v>
      </c>
      <c r="Y24" s="13">
        <f>AA20*1.05</f>
        <v>7124.1750316158495</v>
      </c>
      <c r="Z24" s="13">
        <f>Y24*1.05</f>
        <v>7480.3837831966421</v>
      </c>
      <c r="AA24" s="13">
        <f>Z24*1.05</f>
        <v>7854.4029723564745</v>
      </c>
      <c r="AB24" s="4"/>
      <c r="AC24" s="4"/>
      <c r="AD24" s="30" t="s">
        <v>48</v>
      </c>
      <c r="AE24" s="55">
        <f>AE22+AE23</f>
        <v>1</v>
      </c>
      <c r="AF24" s="13">
        <f>ROUND(AH20*1.05,2)</f>
        <v>7444.77</v>
      </c>
      <c r="AG24" s="13">
        <f>ROUND(AF24*1.05,2)</f>
        <v>7817.01</v>
      </c>
      <c r="AH24" s="13">
        <f>ROUND(AG24*1.05,2)</f>
        <v>8207.86</v>
      </c>
      <c r="AI24" s="4"/>
      <c r="AJ24" s="56"/>
      <c r="AK24" s="57" t="s">
        <v>48</v>
      </c>
      <c r="AL24" s="58">
        <f>AL22+AL23</f>
        <v>1</v>
      </c>
      <c r="AM24" s="59">
        <f>ROUND(AO20*1.05,2)</f>
        <v>7742.58</v>
      </c>
      <c r="AN24" s="59">
        <f>ROUND(AM24*1.05,2)</f>
        <v>8129.71</v>
      </c>
      <c r="AO24" s="59">
        <f>ROUND(AN24*1.05,2)</f>
        <v>8536.2000000000007</v>
      </c>
      <c r="AP24" s="4"/>
      <c r="AQ24" s="56"/>
      <c r="AR24" s="24"/>
      <c r="AS24" s="70"/>
      <c r="AT24" s="74"/>
      <c r="AU24" s="74"/>
      <c r="AV24" s="74"/>
      <c r="AW24" s="5"/>
      <c r="AX24" s="56"/>
      <c r="AY24" s="24"/>
      <c r="AZ24" s="70"/>
      <c r="BA24" s="74"/>
      <c r="BB24" s="74"/>
      <c r="BC24" s="74"/>
      <c r="BD24" s="6"/>
      <c r="BE24" s="12">
        <v>8</v>
      </c>
      <c r="BF24" s="12" t="s">
        <v>41</v>
      </c>
      <c r="BG24" s="60">
        <v>1</v>
      </c>
      <c r="BH24" s="61">
        <v>11195.49</v>
      </c>
      <c r="BI24" s="61">
        <v>11755.26</v>
      </c>
      <c r="BJ24" s="61">
        <v>12343.02</v>
      </c>
      <c r="BK24" s="62">
        <v>0.04</v>
      </c>
      <c r="BL24" s="12">
        <v>8</v>
      </c>
      <c r="BM24" s="8" t="s">
        <v>41</v>
      </c>
      <c r="BN24" s="60">
        <v>1</v>
      </c>
      <c r="BO24" s="61">
        <v>11755.26</v>
      </c>
      <c r="BP24" s="61">
        <v>12343.02</v>
      </c>
      <c r="BQ24" s="61">
        <v>12960.17</v>
      </c>
      <c r="BR24" s="7">
        <f>(BO24/BH24)-1</f>
        <v>4.999959805243015E-2</v>
      </c>
      <c r="BT24" s="12">
        <v>8</v>
      </c>
      <c r="BU24" s="8" t="s">
        <v>41</v>
      </c>
      <c r="BV24" s="60">
        <v>1</v>
      </c>
      <c r="BW24" s="13">
        <v>12460.5756</v>
      </c>
      <c r="BX24" s="13">
        <v>13083.604380000001</v>
      </c>
      <c r="BY24" s="13">
        <v>13737.784599000001</v>
      </c>
      <c r="BZ24" s="14">
        <v>6.0000000000000053E-2</v>
      </c>
    </row>
    <row r="25" spans="1:78" x14ac:dyDescent="0.2">
      <c r="A25" s="30"/>
      <c r="B25" s="19" t="s">
        <v>46</v>
      </c>
      <c r="C25" s="72">
        <f>D25/D26</f>
        <v>0.2</v>
      </c>
      <c r="D25" s="73">
        <f>D26*0.2</f>
        <v>1157.546</v>
      </c>
      <c r="E25" s="73">
        <f>E26*0.2</f>
        <v>1215.424</v>
      </c>
      <c r="F25" s="73">
        <f>F26*0.2</f>
        <v>1273.3000000000002</v>
      </c>
      <c r="G25" s="4"/>
      <c r="H25" s="30"/>
      <c r="I25" s="30" t="s">
        <v>46</v>
      </c>
      <c r="J25" s="72">
        <f>K25/K26</f>
        <v>0.20000031111021235</v>
      </c>
      <c r="K25" s="67">
        <v>1285.72</v>
      </c>
      <c r="L25" s="67">
        <v>1350</v>
      </c>
      <c r="M25" s="67">
        <v>1417.5</v>
      </c>
      <c r="N25" s="4"/>
      <c r="O25" s="30"/>
      <c r="P25" s="30"/>
      <c r="Q25" s="30"/>
      <c r="R25" s="13"/>
      <c r="S25" s="13"/>
      <c r="T25" s="13" t="s">
        <v>50</v>
      </c>
      <c r="U25" s="4"/>
      <c r="V25" s="30"/>
      <c r="W25" s="30"/>
      <c r="X25" s="30"/>
      <c r="Y25" s="13"/>
      <c r="Z25" s="13"/>
      <c r="AA25" s="13"/>
      <c r="AB25" s="4"/>
      <c r="AC25" s="30"/>
      <c r="AD25" s="30"/>
      <c r="AE25" s="30"/>
      <c r="AF25" s="13"/>
      <c r="AG25" s="13"/>
      <c r="AH25" s="13"/>
      <c r="AI25" s="4"/>
      <c r="AJ25" s="57"/>
      <c r="AK25" s="57"/>
      <c r="AL25" s="57"/>
      <c r="AM25" s="59"/>
      <c r="AN25" s="59"/>
      <c r="AO25" s="59"/>
      <c r="AP25" s="4"/>
      <c r="AQ25" s="56"/>
      <c r="AR25" s="75" t="s">
        <v>51</v>
      </c>
      <c r="AS25" s="58"/>
      <c r="AT25" s="76" t="s">
        <v>28</v>
      </c>
      <c r="AU25" s="76" t="s">
        <v>52</v>
      </c>
      <c r="AV25" s="76" t="s">
        <v>48</v>
      </c>
      <c r="AW25" s="5"/>
      <c r="AX25" s="56"/>
      <c r="AY25" s="75" t="s">
        <v>51</v>
      </c>
      <c r="AZ25" s="58"/>
      <c r="BA25" s="76" t="s">
        <v>28</v>
      </c>
      <c r="BB25" s="76" t="s">
        <v>52</v>
      </c>
      <c r="BC25" s="76" t="s">
        <v>48</v>
      </c>
      <c r="BD25" s="6"/>
      <c r="BE25" s="32"/>
      <c r="BF25" s="32"/>
      <c r="BG25" s="32"/>
      <c r="BH25" s="61"/>
      <c r="BI25" s="61"/>
      <c r="BJ25" s="61"/>
      <c r="BL25" s="32"/>
      <c r="BM25" s="8"/>
      <c r="BN25" s="32"/>
      <c r="BO25" s="61"/>
      <c r="BP25" s="64"/>
      <c r="BQ25" s="64"/>
      <c r="BT25" s="30"/>
      <c r="BU25" s="30"/>
      <c r="BV25" s="30"/>
    </row>
    <row r="26" spans="1:78" x14ac:dyDescent="0.2">
      <c r="A26" s="30"/>
      <c r="B26" s="19" t="s">
        <v>48</v>
      </c>
      <c r="C26" s="53">
        <f>C24+C25</f>
        <v>1</v>
      </c>
      <c r="D26" s="54">
        <v>5787.73</v>
      </c>
      <c r="E26" s="54">
        <v>6077.12</v>
      </c>
      <c r="F26" s="54">
        <v>6366.5</v>
      </c>
      <c r="G26" s="4"/>
      <c r="H26" s="30"/>
      <c r="I26" s="30" t="s">
        <v>48</v>
      </c>
      <c r="J26" s="53">
        <f>J24+J25</f>
        <v>0.99999999999999989</v>
      </c>
      <c r="K26" s="13">
        <f>K24+K25</f>
        <v>6428.59</v>
      </c>
      <c r="L26" s="13">
        <f>L24+L25</f>
        <v>6750.02</v>
      </c>
      <c r="M26" s="13">
        <f>M24+M25</f>
        <v>7087.52</v>
      </c>
      <c r="N26" s="4"/>
      <c r="O26" s="4">
        <v>9</v>
      </c>
      <c r="P26" s="30" t="s">
        <v>40</v>
      </c>
      <c r="Q26" s="55">
        <f>R26/R28</f>
        <v>0.7</v>
      </c>
      <c r="R26" s="13">
        <f>R28*70%</f>
        <v>5534.9790631550641</v>
      </c>
      <c r="S26" s="13">
        <f>S28*70%</f>
        <v>5811.7280163128171</v>
      </c>
      <c r="T26" s="13">
        <f>T28*70%</f>
        <v>6102.3144171284575</v>
      </c>
      <c r="U26" s="4"/>
      <c r="V26" s="4">
        <v>9</v>
      </c>
      <c r="W26" s="30" t="s">
        <v>40</v>
      </c>
      <c r="X26" s="55">
        <f>Y26/Y28</f>
        <v>0.7</v>
      </c>
      <c r="Y26" s="13">
        <f>Y28*70%</f>
        <v>5772.9861846820086</v>
      </c>
      <c r="Z26" s="13">
        <f>Z28*70%</f>
        <v>6061.6354939161092</v>
      </c>
      <c r="AA26" s="13">
        <f>AA28*70%</f>
        <v>6364.7172686119156</v>
      </c>
      <c r="AB26" s="4"/>
      <c r="AC26" s="4">
        <v>9</v>
      </c>
      <c r="AD26" s="30" t="s">
        <v>40</v>
      </c>
      <c r="AE26" s="55">
        <f>AF26/AF28</f>
        <v>0.7</v>
      </c>
      <c r="AF26" s="13">
        <f>AF28*70%</f>
        <v>6032.7749999999996</v>
      </c>
      <c r="AG26" s="13">
        <f>AG28*70%</f>
        <v>6334.4119999999994</v>
      </c>
      <c r="AH26" s="13">
        <f>AH28*70%</f>
        <v>6651.134</v>
      </c>
      <c r="AI26" s="4"/>
      <c r="AJ26" s="56">
        <v>9</v>
      </c>
      <c r="AK26" s="57" t="s">
        <v>40</v>
      </c>
      <c r="AL26" s="58">
        <f>AM26/AM28</f>
        <v>0.7</v>
      </c>
      <c r="AM26" s="59">
        <f>AM28*70%</f>
        <v>6274.107</v>
      </c>
      <c r="AN26" s="59">
        <f>AN28*70%</f>
        <v>6587.8119999999999</v>
      </c>
      <c r="AO26" s="59">
        <f>AO28*70%</f>
        <v>6917.2039999999988</v>
      </c>
      <c r="AP26" s="4"/>
      <c r="AQ26" s="56">
        <v>9</v>
      </c>
      <c r="AR26" s="57" t="s">
        <v>40</v>
      </c>
      <c r="AS26" s="58">
        <v>1</v>
      </c>
      <c r="AT26" s="59">
        <f>AM32</f>
        <v>8618.25</v>
      </c>
      <c r="AU26" s="71">
        <v>3831.74</v>
      </c>
      <c r="AV26" s="71">
        <f>AT26+AU26</f>
        <v>12449.99</v>
      </c>
      <c r="AW26" s="5"/>
      <c r="AX26" s="56">
        <v>9</v>
      </c>
      <c r="AY26" s="57" t="s">
        <v>40</v>
      </c>
      <c r="AZ26" s="58">
        <v>1</v>
      </c>
      <c r="BA26" s="59">
        <v>8715</v>
      </c>
      <c r="BB26" s="71">
        <v>3735</v>
      </c>
      <c r="BC26" s="71">
        <f>BA26+BB26</f>
        <v>12450</v>
      </c>
      <c r="BD26" s="6"/>
      <c r="BE26" s="48" t="s">
        <v>51</v>
      </c>
      <c r="BF26" s="32"/>
      <c r="BG26" s="32"/>
      <c r="BH26" s="61"/>
      <c r="BI26" s="61"/>
      <c r="BJ26" s="61"/>
      <c r="BL26" s="48" t="s">
        <v>51</v>
      </c>
      <c r="BM26" s="32"/>
      <c r="BN26" s="32"/>
      <c r="BO26" s="61"/>
      <c r="BP26" s="64"/>
      <c r="BQ26" s="64"/>
      <c r="BT26" s="30"/>
      <c r="BU26" s="30"/>
      <c r="BV26" s="30"/>
    </row>
    <row r="27" spans="1:78" x14ac:dyDescent="0.2">
      <c r="G27" s="4"/>
      <c r="N27" s="4"/>
      <c r="O27" s="4"/>
      <c r="P27" s="15" t="s">
        <v>46</v>
      </c>
      <c r="Q27" s="66">
        <f>R27/R28</f>
        <v>0.3</v>
      </c>
      <c r="R27" s="67">
        <f>R28*30%</f>
        <v>2372.1338842093132</v>
      </c>
      <c r="S27" s="67">
        <f>S28*30%</f>
        <v>2490.7405784197786</v>
      </c>
      <c r="T27" s="67">
        <f>T28*30%</f>
        <v>2615.2776073407676</v>
      </c>
      <c r="U27" s="4"/>
      <c r="V27" s="4"/>
      <c r="W27" s="15" t="s">
        <v>46</v>
      </c>
      <c r="X27" s="66">
        <f>Y27/Y28</f>
        <v>0.3</v>
      </c>
      <c r="Y27" s="67">
        <f>Y28*30%</f>
        <v>2474.1369362922892</v>
      </c>
      <c r="Z27" s="67">
        <f>Z28*30%</f>
        <v>2597.8437831069041</v>
      </c>
      <c r="AA27" s="67">
        <f>AA28*30%</f>
        <v>2727.7359722622496</v>
      </c>
      <c r="AB27" s="4"/>
      <c r="AC27" s="4"/>
      <c r="AD27" s="15" t="s">
        <v>46</v>
      </c>
      <c r="AE27" s="66">
        <f>AF27/AF28</f>
        <v>0.3</v>
      </c>
      <c r="AF27" s="67">
        <f>AF28*30%</f>
        <v>2585.4749999999999</v>
      </c>
      <c r="AG27" s="67">
        <f>AG28*30%</f>
        <v>2714.748</v>
      </c>
      <c r="AH27" s="67">
        <f>AH28*30%</f>
        <v>2850.4860000000003</v>
      </c>
      <c r="AI27" s="4"/>
      <c r="AJ27" s="56"/>
      <c r="AK27" s="24" t="s">
        <v>46</v>
      </c>
      <c r="AL27" s="68">
        <f>AM27/AM28</f>
        <v>0.3</v>
      </c>
      <c r="AM27" s="69">
        <f>AM28*30%</f>
        <v>2688.9029999999998</v>
      </c>
      <c r="AN27" s="69">
        <f>AN28*30%</f>
        <v>2823.348</v>
      </c>
      <c r="AO27" s="69">
        <f>AO28*30%</f>
        <v>2964.5159999999996</v>
      </c>
      <c r="AP27" s="4"/>
      <c r="AQ27" s="56"/>
      <c r="AR27" s="24"/>
      <c r="AS27" s="68"/>
      <c r="AT27" s="69"/>
      <c r="AU27" s="69"/>
      <c r="AV27" s="69"/>
      <c r="AW27" s="5"/>
      <c r="AX27" s="56"/>
      <c r="AY27" s="24"/>
      <c r="AZ27" s="68"/>
      <c r="BA27" s="69"/>
      <c r="BB27" s="69"/>
      <c r="BC27" s="69"/>
      <c r="BD27" s="6"/>
      <c r="BE27" s="12">
        <v>9</v>
      </c>
      <c r="BF27" s="77" t="s">
        <v>53</v>
      </c>
      <c r="BG27" s="60" t="s">
        <v>30</v>
      </c>
      <c r="BH27" s="61"/>
      <c r="BI27" s="61"/>
      <c r="BJ27" s="61"/>
      <c r="BL27" s="12">
        <v>9</v>
      </c>
      <c r="BM27" s="77" t="s">
        <v>53</v>
      </c>
      <c r="BN27" s="60" t="s">
        <v>30</v>
      </c>
      <c r="BO27" s="78" t="s">
        <v>54</v>
      </c>
      <c r="BP27" s="79" t="s">
        <v>55</v>
      </c>
      <c r="BQ27" s="80"/>
      <c r="BU27" s="77" t="s">
        <v>53</v>
      </c>
      <c r="BV27" s="77"/>
    </row>
    <row r="28" spans="1:78" x14ac:dyDescent="0.2">
      <c r="G28" s="4"/>
      <c r="N28" s="4"/>
      <c r="O28" s="4"/>
      <c r="P28" s="30" t="s">
        <v>48</v>
      </c>
      <c r="Q28" s="55">
        <f>Q26+Q27</f>
        <v>1</v>
      </c>
      <c r="R28" s="13">
        <f>T24*1.05</f>
        <v>7907.1129473643778</v>
      </c>
      <c r="S28" s="13">
        <f>R28*1.05</f>
        <v>8302.4685947325961</v>
      </c>
      <c r="T28" s="13">
        <f>S28*1.05</f>
        <v>8717.5920244692261</v>
      </c>
      <c r="U28" s="4"/>
      <c r="V28" s="4"/>
      <c r="W28" s="30" t="s">
        <v>48</v>
      </c>
      <c r="X28" s="55">
        <f>X26+X27</f>
        <v>1</v>
      </c>
      <c r="Y28" s="13">
        <f>AA24*1.05</f>
        <v>8247.1231209742982</v>
      </c>
      <c r="Z28" s="13">
        <f>Y28*1.05</f>
        <v>8659.4792770230142</v>
      </c>
      <c r="AA28" s="13">
        <f>Z28*1.05</f>
        <v>9092.4532408741652</v>
      </c>
      <c r="AB28" s="4"/>
      <c r="AC28" s="4"/>
      <c r="AD28" s="30" t="s">
        <v>48</v>
      </c>
      <c r="AE28" s="55">
        <f>AE26+AE27</f>
        <v>1</v>
      </c>
      <c r="AF28" s="13">
        <f>ROUND(AH24*1.05,2)</f>
        <v>8618.25</v>
      </c>
      <c r="AG28" s="13">
        <f>ROUND(AF28*1.05,2)</f>
        <v>9049.16</v>
      </c>
      <c r="AH28" s="13">
        <f>ROUND(AG28*1.05,2)</f>
        <v>9501.6200000000008</v>
      </c>
      <c r="AI28" s="4"/>
      <c r="AJ28" s="56"/>
      <c r="AK28" s="57" t="s">
        <v>48</v>
      </c>
      <c r="AL28" s="58">
        <f>AL26+AL27</f>
        <v>1</v>
      </c>
      <c r="AM28" s="59">
        <f>ROUND(AO24*1.05,2)</f>
        <v>8963.01</v>
      </c>
      <c r="AN28" s="59">
        <f>ROUND(AM28*1.05,2)</f>
        <v>9411.16</v>
      </c>
      <c r="AO28" s="59">
        <f>ROUND(AN28*1.05,2)</f>
        <v>9881.7199999999993</v>
      </c>
      <c r="AP28" s="4"/>
      <c r="AQ28" s="56"/>
      <c r="AR28" s="57"/>
      <c r="AW28" s="5"/>
      <c r="AX28" s="56"/>
      <c r="AY28" s="57"/>
      <c r="AZ28" s="58"/>
      <c r="BD28" s="6"/>
      <c r="BE28" s="32"/>
      <c r="BF28" s="32" t="s">
        <v>56</v>
      </c>
      <c r="BG28" s="60">
        <v>0.8</v>
      </c>
      <c r="BH28" s="61">
        <v>10560</v>
      </c>
      <c r="BI28" s="61"/>
      <c r="BJ28" s="61"/>
      <c r="BL28" s="32"/>
      <c r="BM28" s="32" t="s">
        <v>56</v>
      </c>
      <c r="BN28" s="60">
        <v>0.9</v>
      </c>
      <c r="BO28" s="81"/>
      <c r="BP28" s="61">
        <f>ROUND(BP30*BN28,2)</f>
        <v>12474</v>
      </c>
      <c r="BQ28" s="82"/>
      <c r="BT28" s="12">
        <v>9</v>
      </c>
      <c r="BU28" s="32" t="s">
        <v>56</v>
      </c>
      <c r="BV28" s="60">
        <v>1</v>
      </c>
      <c r="BW28" s="13">
        <v>14760</v>
      </c>
      <c r="BZ28" s="14">
        <v>6.4935064935064846E-2</v>
      </c>
    </row>
    <row r="29" spans="1:78" x14ac:dyDescent="0.2">
      <c r="A29" s="19"/>
      <c r="B29" s="75" t="s">
        <v>51</v>
      </c>
      <c r="D29" s="83" t="s">
        <v>8</v>
      </c>
      <c r="E29" s="84" t="s">
        <v>52</v>
      </c>
      <c r="F29" s="85" t="s">
        <v>48</v>
      </c>
      <c r="G29" s="4"/>
      <c r="H29" s="30"/>
      <c r="I29" s="75" t="s">
        <v>51</v>
      </c>
      <c r="J29" s="30"/>
      <c r="K29" s="83" t="s">
        <v>8</v>
      </c>
      <c r="L29" s="84" t="s">
        <v>52</v>
      </c>
      <c r="M29" s="84" t="s">
        <v>48</v>
      </c>
      <c r="N29" s="4"/>
      <c r="O29" s="4"/>
      <c r="P29" s="75" t="s">
        <v>51</v>
      </c>
      <c r="Q29" s="55"/>
      <c r="R29" s="83" t="s">
        <v>8</v>
      </c>
      <c r="S29" s="84" t="s">
        <v>52</v>
      </c>
      <c r="T29" s="84" t="s">
        <v>48</v>
      </c>
      <c r="U29" s="4"/>
      <c r="V29" s="4"/>
      <c r="W29" s="75" t="s">
        <v>51</v>
      </c>
      <c r="X29" s="55"/>
      <c r="Y29" s="86" t="s">
        <v>28</v>
      </c>
      <c r="Z29" s="86" t="s">
        <v>52</v>
      </c>
      <c r="AA29" s="86" t="s">
        <v>48</v>
      </c>
      <c r="AB29" s="4"/>
      <c r="AC29" s="4"/>
      <c r="AD29" s="75" t="s">
        <v>51</v>
      </c>
      <c r="AE29" s="55"/>
      <c r="AF29" s="86" t="s">
        <v>28</v>
      </c>
      <c r="AG29" s="86" t="s">
        <v>52</v>
      </c>
      <c r="AH29" s="86" t="s">
        <v>48</v>
      </c>
      <c r="AI29" s="4"/>
      <c r="AJ29" s="56"/>
      <c r="AK29" s="75" t="s">
        <v>51</v>
      </c>
      <c r="AL29" s="58"/>
      <c r="AM29" s="76" t="s">
        <v>28</v>
      </c>
      <c r="AN29" s="76" t="s">
        <v>52</v>
      </c>
      <c r="AO29" s="76" t="s">
        <v>48</v>
      </c>
      <c r="AP29" s="4"/>
      <c r="AQ29" s="11"/>
      <c r="AR29" s="11"/>
      <c r="AS29" s="11"/>
      <c r="AT29" s="11"/>
      <c r="AU29" s="11"/>
      <c r="AV29" s="11"/>
      <c r="AW29" s="5"/>
      <c r="AX29" s="11"/>
      <c r="AY29" s="11"/>
      <c r="AZ29" s="11"/>
      <c r="BA29" s="11"/>
      <c r="BB29" s="11"/>
      <c r="BC29" s="11"/>
      <c r="BD29" s="6"/>
      <c r="BE29" s="32"/>
      <c r="BF29" s="87" t="s">
        <v>57</v>
      </c>
      <c r="BG29" s="88">
        <v>0.2</v>
      </c>
      <c r="BH29" s="89">
        <v>2640</v>
      </c>
      <c r="BI29" s="61"/>
      <c r="BJ29" s="61"/>
      <c r="BL29" s="32"/>
      <c r="BM29" s="87" t="s">
        <v>57</v>
      </c>
      <c r="BN29" s="88">
        <v>0.1</v>
      </c>
      <c r="BO29" s="90"/>
      <c r="BP29" s="89">
        <f>ROUND(BP30*BN29,2)</f>
        <v>1386</v>
      </c>
      <c r="BQ29" s="82"/>
    </row>
    <row r="30" spans="1:78" x14ac:dyDescent="0.2">
      <c r="A30" s="23" t="s">
        <v>58</v>
      </c>
      <c r="B30" s="19" t="s">
        <v>39</v>
      </c>
      <c r="C30" s="53">
        <f>D30/D32</f>
        <v>0.40000000000000008</v>
      </c>
      <c r="D30" s="54">
        <f>D32*0.4</f>
        <v>2606.5640000000003</v>
      </c>
      <c r="E30" s="54"/>
      <c r="F30" s="54"/>
      <c r="G30" s="4"/>
      <c r="H30" s="30">
        <v>9</v>
      </c>
      <c r="I30" s="30" t="s">
        <v>40</v>
      </c>
      <c r="J30" s="53">
        <f>K30/K32</f>
        <v>0.4000002795240265</v>
      </c>
      <c r="K30" s="13">
        <v>2862.01</v>
      </c>
      <c r="N30" s="4"/>
      <c r="O30" s="4">
        <v>9</v>
      </c>
      <c r="P30" s="30" t="s">
        <v>40</v>
      </c>
      <c r="Q30" s="55">
        <f>R30/R32</f>
        <v>0.7</v>
      </c>
      <c r="R30" s="13">
        <f>R32*70%</f>
        <v>5534.9790631550641</v>
      </c>
      <c r="U30" s="4"/>
      <c r="V30" s="4">
        <v>9</v>
      </c>
      <c r="W30" s="30" t="s">
        <v>40</v>
      </c>
      <c r="X30" s="55">
        <f>Y30/Y32</f>
        <v>0.7</v>
      </c>
      <c r="Y30" s="13">
        <f>Y32*70%</f>
        <v>5772.9861846820086</v>
      </c>
      <c r="AB30" s="4"/>
      <c r="AC30" s="4">
        <v>9</v>
      </c>
      <c r="AD30" s="30" t="s">
        <v>40</v>
      </c>
      <c r="AE30" s="55">
        <f>AF30/AF32</f>
        <v>0.7</v>
      </c>
      <c r="AF30" s="13">
        <f>AF32*70%</f>
        <v>6032.7749999999996</v>
      </c>
      <c r="AG30" s="13"/>
      <c r="AH30" s="13"/>
      <c r="AI30" s="4"/>
      <c r="AJ30" s="56">
        <v>9</v>
      </c>
      <c r="AK30" s="57" t="s">
        <v>40</v>
      </c>
      <c r="AL30" s="58">
        <f>AM30/AM32</f>
        <v>0.7</v>
      </c>
      <c r="AM30" s="59">
        <f>AM32*70%</f>
        <v>6032.7749999999996</v>
      </c>
      <c r="AN30" s="59"/>
      <c r="AO30" s="59"/>
      <c r="AP30" s="4"/>
      <c r="AQ30" s="56">
        <v>10</v>
      </c>
      <c r="AR30" s="57" t="s">
        <v>40</v>
      </c>
      <c r="AS30" s="58">
        <v>1</v>
      </c>
      <c r="AT30" s="59">
        <v>8811.23</v>
      </c>
      <c r="AU30" s="71">
        <v>5318.77</v>
      </c>
      <c r="AV30" s="71">
        <f>AT30+AU30</f>
        <v>14130</v>
      </c>
      <c r="AW30" s="5"/>
      <c r="AX30" s="56">
        <v>10</v>
      </c>
      <c r="AY30" s="57" t="s">
        <v>40</v>
      </c>
      <c r="AZ30" s="58">
        <v>1</v>
      </c>
      <c r="BA30" s="59">
        <v>9891</v>
      </c>
      <c r="BB30" s="71">
        <v>4239</v>
      </c>
      <c r="BC30" s="71">
        <f>BA30+BB30</f>
        <v>14130</v>
      </c>
      <c r="BD30" s="6"/>
      <c r="BE30" s="32"/>
      <c r="BF30" s="12" t="s">
        <v>59</v>
      </c>
      <c r="BG30" s="60"/>
      <c r="BH30" s="61">
        <f>BH29+BH28</f>
        <v>13200</v>
      </c>
      <c r="BI30" s="91"/>
      <c r="BJ30" s="61"/>
      <c r="BK30" s="62">
        <v>0.06</v>
      </c>
      <c r="BL30" s="32"/>
      <c r="BM30" s="92" t="s">
        <v>59</v>
      </c>
      <c r="BN30" s="93">
        <f>BN28+BN29</f>
        <v>1</v>
      </c>
      <c r="BO30" s="81"/>
      <c r="BP30" s="61">
        <v>13860</v>
      </c>
      <c r="BQ30" s="80"/>
      <c r="BR30" s="7">
        <f>(BP30/BH30)-1</f>
        <v>5.0000000000000044E-2</v>
      </c>
      <c r="BU30" s="94" t="s">
        <v>60</v>
      </c>
      <c r="BV30" s="30"/>
    </row>
    <row r="31" spans="1:78" x14ac:dyDescent="0.2">
      <c r="A31" s="30"/>
      <c r="B31" s="19" t="s">
        <v>46</v>
      </c>
      <c r="C31" s="72">
        <f>D31/D32</f>
        <v>0.6</v>
      </c>
      <c r="D31" s="73">
        <f>D32*0.6</f>
        <v>3909.8459999999995</v>
      </c>
      <c r="E31" s="54"/>
      <c r="F31" s="54"/>
      <c r="G31" s="4"/>
      <c r="H31" s="30"/>
      <c r="I31" s="30" t="s">
        <v>46</v>
      </c>
      <c r="J31" s="72">
        <f>K31/K32</f>
        <v>0.5999997204759735</v>
      </c>
      <c r="K31" s="67">
        <v>4293.01</v>
      </c>
      <c r="L31" s="67"/>
      <c r="M31" s="67"/>
      <c r="N31" s="4"/>
      <c r="O31" s="4"/>
      <c r="P31" s="15" t="s">
        <v>46</v>
      </c>
      <c r="Q31" s="66">
        <f>R31/R32</f>
        <v>0.3</v>
      </c>
      <c r="R31" s="67">
        <f>R32*30%</f>
        <v>2372.1338842093132</v>
      </c>
      <c r="S31" s="67"/>
      <c r="T31" s="67"/>
      <c r="U31" s="4"/>
      <c r="V31" s="4"/>
      <c r="W31" s="15" t="s">
        <v>46</v>
      </c>
      <c r="X31" s="66">
        <f>Y31/Y32</f>
        <v>0.3</v>
      </c>
      <c r="Y31" s="67">
        <f>Y32*30%</f>
        <v>2474.1369362922892</v>
      </c>
      <c r="Z31" s="95"/>
      <c r="AA31" s="95"/>
      <c r="AB31" s="4"/>
      <c r="AC31" s="4"/>
      <c r="AD31" s="15" t="s">
        <v>46</v>
      </c>
      <c r="AE31" s="66">
        <f>AF31/AF32</f>
        <v>0.3</v>
      </c>
      <c r="AF31" s="67">
        <f>AF32*30%</f>
        <v>2585.4749999999999</v>
      </c>
      <c r="AG31" s="67"/>
      <c r="AH31" s="67"/>
      <c r="AI31" s="4"/>
      <c r="AJ31" s="56"/>
      <c r="AK31" s="24" t="s">
        <v>46</v>
      </c>
      <c r="AL31" s="68">
        <f>AM31/AM32</f>
        <v>0.3</v>
      </c>
      <c r="AM31" s="69">
        <f>AM32*30%</f>
        <v>2585.4749999999999</v>
      </c>
      <c r="AN31" s="69"/>
      <c r="AO31" s="69"/>
      <c r="AP31" s="4"/>
      <c r="AQ31" s="56"/>
      <c r="AR31" s="24"/>
      <c r="AS31" s="68"/>
      <c r="AT31" s="69"/>
      <c r="AU31" s="69"/>
      <c r="AV31" s="96"/>
      <c r="AW31" s="5"/>
      <c r="AX31" s="56"/>
      <c r="AY31" s="24"/>
      <c r="AZ31" s="68"/>
      <c r="BA31" s="69"/>
      <c r="BB31" s="69"/>
      <c r="BC31" s="96"/>
      <c r="BD31" s="6"/>
      <c r="BE31" s="12">
        <v>10</v>
      </c>
      <c r="BF31" s="94" t="s">
        <v>60</v>
      </c>
      <c r="BG31" s="60"/>
      <c r="BH31" s="61"/>
      <c r="BJ31" s="61"/>
      <c r="BK31" s="61"/>
      <c r="BL31" s="12">
        <v>10</v>
      </c>
      <c r="BM31" s="94" t="s">
        <v>60</v>
      </c>
      <c r="BN31" s="60"/>
      <c r="BO31" s="81"/>
      <c r="BP31" s="61"/>
      <c r="BQ31" s="80"/>
      <c r="BT31" s="12">
        <v>10</v>
      </c>
      <c r="BU31" s="32" t="s">
        <v>56</v>
      </c>
      <c r="BV31" s="60">
        <v>1</v>
      </c>
      <c r="BW31" s="13">
        <v>16750</v>
      </c>
      <c r="BZ31" s="14">
        <v>6.4911946086845917E-2</v>
      </c>
    </row>
    <row r="32" spans="1:78" x14ac:dyDescent="0.2">
      <c r="A32" s="30"/>
      <c r="B32" s="19" t="s">
        <v>48</v>
      </c>
      <c r="C32" s="53">
        <f>C30+C31</f>
        <v>1</v>
      </c>
      <c r="D32" s="54">
        <f>ROUND(5818.22*1.12,2)</f>
        <v>6516.41</v>
      </c>
      <c r="E32" s="54">
        <v>1864.18</v>
      </c>
      <c r="F32" s="54">
        <f>D32+E32</f>
        <v>8380.59</v>
      </c>
      <c r="G32" s="4"/>
      <c r="H32" s="30"/>
      <c r="I32" s="30" t="s">
        <v>48</v>
      </c>
      <c r="J32" s="53">
        <f>J30+J31</f>
        <v>1</v>
      </c>
      <c r="K32" s="13">
        <f>K30+K31</f>
        <v>7155.02</v>
      </c>
      <c r="L32" s="13">
        <v>2764.17</v>
      </c>
      <c r="M32" s="13">
        <f>K32+L32</f>
        <v>9919.19</v>
      </c>
      <c r="N32" s="4"/>
      <c r="O32" s="4"/>
      <c r="P32" s="30" t="s">
        <v>48</v>
      </c>
      <c r="Q32" s="55">
        <f>Q30+Q31</f>
        <v>1</v>
      </c>
      <c r="R32" s="13">
        <f>T24*1.05</f>
        <v>7907.1129473643778</v>
      </c>
      <c r="S32" s="13">
        <v>2764.17</v>
      </c>
      <c r="T32" s="13">
        <f>R32+S32</f>
        <v>10671.282947364378</v>
      </c>
      <c r="U32" s="4"/>
      <c r="V32" s="4"/>
      <c r="W32" s="30" t="s">
        <v>48</v>
      </c>
      <c r="X32" s="55">
        <f>X30+X31</f>
        <v>1</v>
      </c>
      <c r="Y32" s="13">
        <f>AA24*1.05</f>
        <v>8247.1231209742982</v>
      </c>
      <c r="Z32" s="97">
        <v>2764.17</v>
      </c>
      <c r="AA32" s="97">
        <f>Y32+Z32</f>
        <v>11011.293120974298</v>
      </c>
      <c r="AB32" s="4"/>
      <c r="AC32" s="4"/>
      <c r="AD32" s="30" t="s">
        <v>48</v>
      </c>
      <c r="AE32" s="55">
        <f>AE30+AE31</f>
        <v>1</v>
      </c>
      <c r="AF32" s="13">
        <f>ROUND(AH24*1.05,2)</f>
        <v>8618.25</v>
      </c>
      <c r="AG32" s="97">
        <v>2764.17</v>
      </c>
      <c r="AH32" s="97">
        <f>AF32+AG32</f>
        <v>11382.42</v>
      </c>
      <c r="AI32" s="4"/>
      <c r="AJ32" s="56"/>
      <c r="AK32" s="57" t="s">
        <v>48</v>
      </c>
      <c r="AL32" s="58">
        <f>AL30+AL31</f>
        <v>1</v>
      </c>
      <c r="AM32" s="59">
        <f>AF32</f>
        <v>8618.25</v>
      </c>
      <c r="AN32" s="71">
        <v>2764.17</v>
      </c>
      <c r="AO32" s="71">
        <f>AM32+AN32</f>
        <v>11382.42</v>
      </c>
      <c r="AP32" s="4"/>
      <c r="AQ32" s="56"/>
      <c r="AR32" s="57"/>
      <c r="AW32" s="5"/>
      <c r="AX32" s="56"/>
      <c r="AY32" s="57"/>
      <c r="BD32" s="6"/>
      <c r="BE32" s="12"/>
      <c r="BF32" s="32" t="s">
        <v>56</v>
      </c>
      <c r="BG32" s="60">
        <v>0.8</v>
      </c>
      <c r="BH32" s="61">
        <v>11984</v>
      </c>
      <c r="BJ32" s="61"/>
      <c r="BK32" s="61"/>
      <c r="BL32" s="12"/>
      <c r="BM32" s="32" t="s">
        <v>56</v>
      </c>
      <c r="BN32" s="60">
        <v>0.9</v>
      </c>
      <c r="BO32" s="81"/>
      <c r="BP32" s="61">
        <f>ROUND(BP34*BN32,2)</f>
        <v>14156.1</v>
      </c>
      <c r="BQ32" s="82"/>
    </row>
    <row r="33" spans="1:78" x14ac:dyDescent="0.2">
      <c r="A33" s="30"/>
      <c r="B33" s="30"/>
      <c r="C33" s="30"/>
      <c r="D33" s="54"/>
      <c r="E33" s="54"/>
      <c r="F33" s="54"/>
      <c r="G33" s="4"/>
      <c r="H33" s="30"/>
      <c r="I33" s="30"/>
      <c r="J33" s="30"/>
      <c r="K33" s="13"/>
      <c r="L33" s="13"/>
      <c r="M33" s="13"/>
      <c r="N33" s="4"/>
      <c r="U33" s="4"/>
      <c r="Z33" s="74"/>
      <c r="AB33" s="4"/>
      <c r="AI33" s="4"/>
      <c r="AJ33" s="11"/>
      <c r="AK33" s="11"/>
      <c r="AL33" s="11"/>
      <c r="AM33" s="11"/>
      <c r="AN33" s="11"/>
      <c r="AO33" s="11"/>
      <c r="AP33" s="4"/>
      <c r="AQ33" s="56"/>
      <c r="AR33" s="57"/>
      <c r="AS33" s="58"/>
      <c r="AT33" s="11"/>
      <c r="AU33" s="98"/>
      <c r="AV33" s="11"/>
      <c r="AW33" s="5"/>
      <c r="AX33" s="56"/>
      <c r="AY33" s="57"/>
      <c r="AZ33" s="58"/>
      <c r="BA33" s="11"/>
      <c r="BB33" s="98"/>
      <c r="BC33" s="11"/>
      <c r="BD33" s="6"/>
      <c r="BE33" s="12"/>
      <c r="BF33" s="87" t="s">
        <v>57</v>
      </c>
      <c r="BG33" s="88">
        <v>0.2</v>
      </c>
      <c r="BH33" s="89">
        <v>2996</v>
      </c>
      <c r="BJ33" s="61"/>
      <c r="BK33" s="61"/>
      <c r="BL33" s="12"/>
      <c r="BM33" s="87" t="s">
        <v>57</v>
      </c>
      <c r="BN33" s="88">
        <v>0.1</v>
      </c>
      <c r="BO33" s="90"/>
      <c r="BP33" s="89">
        <f>ROUND(BP34*BN33,2)</f>
        <v>1572.9</v>
      </c>
      <c r="BQ33" s="82"/>
      <c r="BT33" s="30"/>
      <c r="BU33" s="99" t="s">
        <v>61</v>
      </c>
      <c r="BV33" s="30"/>
    </row>
    <row r="34" spans="1:78" x14ac:dyDescent="0.2">
      <c r="A34" s="23" t="s">
        <v>62</v>
      </c>
      <c r="B34" s="19" t="s">
        <v>39</v>
      </c>
      <c r="C34" s="53">
        <f>D34/D36</f>
        <v>0.40000000000000008</v>
      </c>
      <c r="D34" s="54">
        <f>D36*0.4</f>
        <v>2772.26</v>
      </c>
      <c r="E34" s="54"/>
      <c r="F34" s="54"/>
      <c r="G34" s="4"/>
      <c r="H34" s="30">
        <v>10</v>
      </c>
      <c r="I34" s="30" t="s">
        <v>40</v>
      </c>
      <c r="J34" s="53">
        <f>K34/K36</f>
        <v>0.39999999999999997</v>
      </c>
      <c r="K34" s="13">
        <v>3043.94</v>
      </c>
      <c r="L34" s="13"/>
      <c r="M34" s="13"/>
      <c r="N34" s="4"/>
      <c r="O34" s="4">
        <v>10</v>
      </c>
      <c r="P34" s="30" t="s">
        <v>40</v>
      </c>
      <c r="Q34" s="55">
        <f>R34/R36</f>
        <v>0.4</v>
      </c>
      <c r="R34" s="13">
        <f>R36*40%</f>
        <v>3234.1862500000007</v>
      </c>
      <c r="S34" s="13"/>
      <c r="T34" s="13"/>
      <c r="U34" s="4"/>
      <c r="V34" s="4">
        <v>10</v>
      </c>
      <c r="W34" s="30" t="s">
        <v>40</v>
      </c>
      <c r="X34" s="55">
        <f>Y34/Y36</f>
        <v>0.4</v>
      </c>
      <c r="Y34" s="13">
        <f>Y36*40%</f>
        <v>3234.1880000000001</v>
      </c>
      <c r="Z34" s="97"/>
      <c r="AB34" s="4"/>
      <c r="AC34" s="4">
        <v>10</v>
      </c>
      <c r="AD34" s="30" t="s">
        <v>40</v>
      </c>
      <c r="AE34" s="55">
        <f>AF34/AF36</f>
        <v>0.4</v>
      </c>
      <c r="AF34" s="13">
        <f>AF36*40%</f>
        <v>3234.1880000000001</v>
      </c>
      <c r="AG34" s="97"/>
      <c r="AH34" s="97"/>
      <c r="AI34" s="4"/>
      <c r="AJ34" s="56">
        <v>10</v>
      </c>
      <c r="AK34" s="57" t="s">
        <v>40</v>
      </c>
      <c r="AL34" s="58">
        <f>AM34/AM36</f>
        <v>0.4</v>
      </c>
      <c r="AM34" s="59">
        <f>AM36*40%</f>
        <v>3234.1880000000001</v>
      </c>
      <c r="AN34" s="71"/>
      <c r="AO34" s="71"/>
      <c r="AP34" s="4"/>
      <c r="AQ34" s="56">
        <v>11</v>
      </c>
      <c r="AR34" s="57" t="s">
        <v>40</v>
      </c>
      <c r="AS34" s="58">
        <v>1</v>
      </c>
      <c r="AT34" s="59">
        <v>9764.8700000000008</v>
      </c>
      <c r="AU34" s="71">
        <v>9625.1299999999992</v>
      </c>
      <c r="AV34" s="71">
        <f>AT34+AU34</f>
        <v>19390</v>
      </c>
      <c r="AW34" s="5"/>
      <c r="AX34" s="56">
        <v>11</v>
      </c>
      <c r="AY34" s="57" t="s">
        <v>40</v>
      </c>
      <c r="AZ34" s="58">
        <v>1</v>
      </c>
      <c r="BA34" s="59">
        <v>10664.5</v>
      </c>
      <c r="BB34" s="71">
        <v>8725.5</v>
      </c>
      <c r="BC34" s="71">
        <f>BA34+BB34</f>
        <v>19390</v>
      </c>
      <c r="BD34" s="6"/>
      <c r="BE34" s="12"/>
      <c r="BF34" s="12" t="s">
        <v>59</v>
      </c>
      <c r="BG34" s="60"/>
      <c r="BH34" s="61">
        <f>BH32+BH33</f>
        <v>14980</v>
      </c>
      <c r="BJ34" s="61"/>
      <c r="BK34" s="62">
        <v>0.06</v>
      </c>
      <c r="BL34" s="12"/>
      <c r="BM34" s="92" t="s">
        <v>59</v>
      </c>
      <c r="BN34" s="93">
        <f>BN32+BN33</f>
        <v>1</v>
      </c>
      <c r="BO34" s="81"/>
      <c r="BP34" s="61">
        <v>15729</v>
      </c>
      <c r="BQ34" s="80"/>
      <c r="BR34" s="7">
        <f>(BP34/BH34)-1</f>
        <v>5.0000000000000044E-2</v>
      </c>
      <c r="BT34" s="4">
        <v>11</v>
      </c>
      <c r="BU34" s="32" t="s">
        <v>56</v>
      </c>
      <c r="BV34" s="60">
        <v>1</v>
      </c>
      <c r="BW34" s="13">
        <v>23100</v>
      </c>
      <c r="BZ34" s="14">
        <v>7.0038910505836549E-2</v>
      </c>
    </row>
    <row r="35" spans="1:78" x14ac:dyDescent="0.2">
      <c r="A35" s="30"/>
      <c r="B35" s="19" t="s">
        <v>46</v>
      </c>
      <c r="C35" s="72">
        <f>D35/D36</f>
        <v>0.6</v>
      </c>
      <c r="D35" s="73">
        <f>D36*0.6</f>
        <v>4158.3899999999994</v>
      </c>
      <c r="E35" s="54"/>
      <c r="F35" s="54"/>
      <c r="G35" s="4"/>
      <c r="H35" s="30"/>
      <c r="I35" s="30" t="s">
        <v>46</v>
      </c>
      <c r="J35" s="72">
        <f>K35/K36</f>
        <v>0.6</v>
      </c>
      <c r="K35" s="67">
        <v>4565.91</v>
      </c>
      <c r="L35" s="67"/>
      <c r="M35" s="67"/>
      <c r="N35" s="4"/>
      <c r="O35" s="4"/>
      <c r="P35" s="15" t="s">
        <v>46</v>
      </c>
      <c r="Q35" s="66">
        <f>R35/R36</f>
        <v>0.6</v>
      </c>
      <c r="R35" s="67">
        <f>R36*60%</f>
        <v>4851.2793750000001</v>
      </c>
      <c r="S35" s="67"/>
      <c r="T35" s="67"/>
      <c r="U35" s="4"/>
      <c r="V35" s="4"/>
      <c r="W35" s="15" t="s">
        <v>46</v>
      </c>
      <c r="X35" s="66">
        <f>Y35/Y36</f>
        <v>0.6</v>
      </c>
      <c r="Y35" s="67">
        <f>Y36*60%</f>
        <v>4851.2820000000002</v>
      </c>
      <c r="Z35" s="67"/>
      <c r="AA35" s="95"/>
      <c r="AB35" s="4"/>
      <c r="AC35" s="4"/>
      <c r="AD35" s="15" t="s">
        <v>46</v>
      </c>
      <c r="AE35" s="66">
        <f>AF35/AF36</f>
        <v>0.6</v>
      </c>
      <c r="AF35" s="67">
        <f>AF36*60%</f>
        <v>4851.2820000000002</v>
      </c>
      <c r="AG35" s="67"/>
      <c r="AH35" s="95"/>
      <c r="AI35" s="4"/>
      <c r="AJ35" s="56"/>
      <c r="AK35" s="24" t="s">
        <v>46</v>
      </c>
      <c r="AL35" s="68">
        <f>AM35/AM36</f>
        <v>0.6</v>
      </c>
      <c r="AM35" s="69">
        <f>AM36*60%</f>
        <v>4851.2820000000002</v>
      </c>
      <c r="AN35" s="69"/>
      <c r="AO35" s="96"/>
      <c r="AP35" s="4"/>
      <c r="AQ35" s="56"/>
      <c r="AR35" s="24"/>
      <c r="AS35" s="68"/>
      <c r="AT35" s="69"/>
      <c r="AU35" s="69"/>
      <c r="AV35" s="96"/>
      <c r="AW35" s="5"/>
      <c r="AX35" s="56"/>
      <c r="AY35" s="24"/>
      <c r="AZ35" s="68"/>
      <c r="BA35" s="69"/>
      <c r="BB35" s="69"/>
      <c r="BC35" s="96"/>
      <c r="BD35" s="6"/>
      <c r="BE35" s="12">
        <v>11</v>
      </c>
      <c r="BF35" s="99" t="s">
        <v>61</v>
      </c>
      <c r="BG35" s="60"/>
      <c r="BH35" s="61"/>
      <c r="BJ35" s="61"/>
      <c r="BK35" s="61"/>
      <c r="BL35" s="12">
        <v>11</v>
      </c>
      <c r="BM35" s="99" t="s">
        <v>61</v>
      </c>
      <c r="BN35" s="60"/>
      <c r="BO35" s="81"/>
      <c r="BP35" s="61"/>
      <c r="BQ35" s="80"/>
    </row>
    <row r="36" spans="1:78" x14ac:dyDescent="0.2">
      <c r="A36" s="30"/>
      <c r="B36" s="19" t="s">
        <v>48</v>
      </c>
      <c r="C36" s="53">
        <f>C34+C35</f>
        <v>1</v>
      </c>
      <c r="D36" s="54">
        <f>ROUND(6188.08*1.12,2)</f>
        <v>6930.65</v>
      </c>
      <c r="E36" s="54">
        <v>2717.8</v>
      </c>
      <c r="F36" s="54">
        <f>D36+E36</f>
        <v>9648.4500000000007</v>
      </c>
      <c r="G36" s="4"/>
      <c r="H36" s="30"/>
      <c r="I36" s="30" t="s">
        <v>48</v>
      </c>
      <c r="J36" s="53">
        <f>J34+J35</f>
        <v>1</v>
      </c>
      <c r="K36" s="13">
        <f>K34+K35</f>
        <v>7609.85</v>
      </c>
      <c r="L36" s="13">
        <v>3797.26</v>
      </c>
      <c r="M36" s="13">
        <f>K36+L36</f>
        <v>11407.11</v>
      </c>
      <c r="N36" s="4"/>
      <c r="O36" s="4"/>
      <c r="P36" s="30" t="s">
        <v>48</v>
      </c>
      <c r="Q36" s="55">
        <f>Q34+Q35</f>
        <v>1</v>
      </c>
      <c r="R36" s="13">
        <f>7609.85*1.0625</f>
        <v>8085.4656250000007</v>
      </c>
      <c r="S36" s="13">
        <v>3797.26</v>
      </c>
      <c r="T36" s="13">
        <f>R36+S36</f>
        <v>11882.725625000001</v>
      </c>
      <c r="U36" s="4"/>
      <c r="V36" s="4"/>
      <c r="W36" s="30" t="s">
        <v>48</v>
      </c>
      <c r="X36" s="55">
        <f>X34+X35</f>
        <v>1</v>
      </c>
      <c r="Y36" s="13">
        <v>8085.47</v>
      </c>
      <c r="Z36" s="97">
        <v>3797.26</v>
      </c>
      <c r="AA36" s="97">
        <f>Y36+Z36</f>
        <v>11882.73</v>
      </c>
      <c r="AB36" s="4"/>
      <c r="AC36" s="4"/>
      <c r="AD36" s="30" t="s">
        <v>48</v>
      </c>
      <c r="AE36" s="55">
        <f>AE34+AE35</f>
        <v>1</v>
      </c>
      <c r="AF36" s="13">
        <v>8085.47</v>
      </c>
      <c r="AG36" s="97">
        <v>3797.26</v>
      </c>
      <c r="AH36" s="97">
        <f>AF36+AG36</f>
        <v>11882.73</v>
      </c>
      <c r="AI36" s="4"/>
      <c r="AJ36" s="56"/>
      <c r="AK36" s="57" t="s">
        <v>48</v>
      </c>
      <c r="AL36" s="58">
        <f>AL34+AL35</f>
        <v>1</v>
      </c>
      <c r="AM36" s="59">
        <v>8085.47</v>
      </c>
      <c r="AN36" s="71">
        <v>3797.26</v>
      </c>
      <c r="AO36" s="71">
        <f>AM36+AN36</f>
        <v>11882.73</v>
      </c>
      <c r="AP36" s="4"/>
      <c r="AQ36" s="56"/>
      <c r="AR36" s="57"/>
      <c r="AW36" s="5"/>
      <c r="AX36" s="56"/>
      <c r="AY36" s="57"/>
      <c r="BD36" s="6"/>
      <c r="BE36" s="12"/>
      <c r="BF36" s="32" t="s">
        <v>56</v>
      </c>
      <c r="BG36" s="60">
        <v>0.7</v>
      </c>
      <c r="BH36" s="61">
        <v>14392</v>
      </c>
      <c r="BJ36" s="61"/>
      <c r="BK36" s="61"/>
      <c r="BL36" s="12"/>
      <c r="BM36" s="32" t="s">
        <v>56</v>
      </c>
      <c r="BN36" s="60">
        <v>0.85</v>
      </c>
      <c r="BO36" s="81"/>
      <c r="BP36" s="61">
        <f>ROUND(BP38*BN36,2)</f>
        <v>18349.8</v>
      </c>
      <c r="BQ36" s="82"/>
      <c r="BU36" s="99" t="s">
        <v>63</v>
      </c>
      <c r="BV36" s="30"/>
    </row>
    <row r="37" spans="1:78" x14ac:dyDescent="0.2">
      <c r="A37" s="30"/>
      <c r="B37" s="30"/>
      <c r="C37" s="30"/>
      <c r="D37" s="54"/>
      <c r="E37" s="54"/>
      <c r="F37" s="54"/>
      <c r="G37" s="4"/>
      <c r="H37" s="30"/>
      <c r="I37" s="30"/>
      <c r="J37" s="30"/>
      <c r="K37" s="13"/>
      <c r="L37" s="13"/>
      <c r="M37" s="13"/>
      <c r="N37" s="4"/>
      <c r="O37" s="4"/>
      <c r="P37" s="30"/>
      <c r="Q37" s="55"/>
      <c r="R37" s="13"/>
      <c r="S37" s="13"/>
      <c r="T37" s="13"/>
      <c r="U37" s="4"/>
      <c r="V37" s="4"/>
      <c r="W37" s="30"/>
      <c r="X37" s="55"/>
      <c r="Y37" s="13"/>
      <c r="Z37" s="97"/>
      <c r="AB37" s="4"/>
      <c r="AC37" s="4"/>
      <c r="AD37" s="30"/>
      <c r="AE37" s="55"/>
      <c r="AG37" s="74"/>
      <c r="AI37" s="4"/>
      <c r="AJ37" s="56"/>
      <c r="AK37" s="57"/>
      <c r="AL37" s="58"/>
      <c r="AM37" s="11"/>
      <c r="AN37" s="98"/>
      <c r="AO37" s="11"/>
      <c r="AP37" s="4"/>
      <c r="AQ37" s="56"/>
      <c r="AR37" s="57"/>
      <c r="AS37" s="58"/>
      <c r="AT37" s="59"/>
      <c r="AU37" s="71"/>
      <c r="AV37" s="11"/>
      <c r="AW37" s="5"/>
      <c r="AX37" s="56"/>
      <c r="AY37" s="57"/>
      <c r="AZ37" s="58"/>
      <c r="BA37" s="59"/>
      <c r="BB37" s="71"/>
      <c r="BC37" s="11"/>
      <c r="BD37" s="6"/>
      <c r="BE37" s="12"/>
      <c r="BF37" s="87" t="s">
        <v>57</v>
      </c>
      <c r="BG37" s="88">
        <v>0.3</v>
      </c>
      <c r="BH37" s="100">
        <v>6168</v>
      </c>
      <c r="BJ37" s="101"/>
      <c r="BK37" s="101"/>
      <c r="BL37" s="12"/>
      <c r="BM37" s="87" t="s">
        <v>57</v>
      </c>
      <c r="BN37" s="88">
        <v>0.15</v>
      </c>
      <c r="BO37" s="90"/>
      <c r="BP37" s="89">
        <f>ROUND(BP38*BN37,2)</f>
        <v>3238.2</v>
      </c>
      <c r="BQ37" s="82"/>
      <c r="BT37" s="12">
        <v>12</v>
      </c>
      <c r="BU37" s="32" t="s">
        <v>56</v>
      </c>
      <c r="BV37" s="102">
        <v>0.6</v>
      </c>
      <c r="BW37" s="103">
        <f>BV37*BW39</f>
        <v>23760</v>
      </c>
    </row>
    <row r="38" spans="1:78" x14ac:dyDescent="0.2">
      <c r="A38" s="23" t="s">
        <v>64</v>
      </c>
      <c r="B38" s="19" t="s">
        <v>39</v>
      </c>
      <c r="C38" s="53">
        <f>D38/D40</f>
        <v>0.4</v>
      </c>
      <c r="D38" s="54">
        <f>D40*0.4</f>
        <v>3021.1000000000004</v>
      </c>
      <c r="E38" s="54"/>
      <c r="F38" s="54"/>
      <c r="G38" s="4"/>
      <c r="H38" s="30">
        <v>11</v>
      </c>
      <c r="I38" s="30" t="s">
        <v>40</v>
      </c>
      <c r="J38" s="53">
        <f>K38/K40</f>
        <v>0.400000241169576</v>
      </c>
      <c r="K38" s="13">
        <v>3317.17</v>
      </c>
      <c r="L38" s="13"/>
      <c r="M38" s="13"/>
      <c r="N38" s="4"/>
      <c r="O38" s="4">
        <v>11</v>
      </c>
      <c r="P38" s="30" t="s">
        <v>40</v>
      </c>
      <c r="Q38" s="55">
        <f>R38/R40</f>
        <v>0.4</v>
      </c>
      <c r="R38" s="13">
        <f>R40*40%</f>
        <v>3524.4910000000004</v>
      </c>
      <c r="S38" s="13"/>
      <c r="T38" s="13"/>
      <c r="U38" s="4"/>
      <c r="V38" s="4">
        <v>11</v>
      </c>
      <c r="W38" s="30" t="s">
        <v>40</v>
      </c>
      <c r="X38" s="55">
        <f>Y38/Y40</f>
        <v>0.4</v>
      </c>
      <c r="Y38" s="13">
        <f>Y40*40%</f>
        <v>3524.4920000000002</v>
      </c>
      <c r="Z38" s="97"/>
      <c r="AB38" s="4"/>
      <c r="AC38" s="4">
        <v>11</v>
      </c>
      <c r="AD38" s="30" t="s">
        <v>40</v>
      </c>
      <c r="AE38" s="55">
        <f>AF38/AF40</f>
        <v>0.4</v>
      </c>
      <c r="AF38" s="13">
        <f>AF40*40%</f>
        <v>3524.4920000000002</v>
      </c>
      <c r="AG38" s="97"/>
      <c r="AI38" s="4"/>
      <c r="AJ38" s="56">
        <v>11</v>
      </c>
      <c r="AK38" s="57" t="s">
        <v>40</v>
      </c>
      <c r="AL38" s="58">
        <f>AM38/AM40</f>
        <v>0.4</v>
      </c>
      <c r="AM38" s="59">
        <f>AM40*40%</f>
        <v>3524.4920000000002</v>
      </c>
      <c r="AN38" s="71"/>
      <c r="AO38" s="11"/>
      <c r="AP38" s="4"/>
      <c r="AQ38" s="56">
        <v>12</v>
      </c>
      <c r="AR38" s="57" t="s">
        <v>40</v>
      </c>
      <c r="AS38" s="58">
        <v>1</v>
      </c>
      <c r="AT38" s="59">
        <v>11160.43</v>
      </c>
      <c r="AU38" s="71">
        <v>23029.57</v>
      </c>
      <c r="AV38" s="71">
        <f>AT38+AU38</f>
        <v>34190</v>
      </c>
      <c r="AW38" s="5"/>
      <c r="AX38" s="56">
        <v>12</v>
      </c>
      <c r="AY38" s="57" t="s">
        <v>40</v>
      </c>
      <c r="AZ38" s="58">
        <v>1</v>
      </c>
      <c r="BA38" s="59">
        <v>11966.5</v>
      </c>
      <c r="BB38" s="71">
        <v>22223.5</v>
      </c>
      <c r="BC38" s="71">
        <f>BA38+BB38</f>
        <v>34190</v>
      </c>
      <c r="BD38" s="6"/>
      <c r="BE38" s="12"/>
      <c r="BF38" s="12" t="s">
        <v>59</v>
      </c>
      <c r="BG38" s="60"/>
      <c r="BH38" s="61">
        <f>BH37+BH36</f>
        <v>20560</v>
      </c>
      <c r="BJ38" s="101"/>
      <c r="BK38" s="62">
        <v>0.06</v>
      </c>
      <c r="BL38" s="12"/>
      <c r="BM38" s="92" t="s">
        <v>59</v>
      </c>
      <c r="BN38" s="93">
        <f>BN36+BN37</f>
        <v>1</v>
      </c>
      <c r="BO38" s="81"/>
      <c r="BP38" s="61">
        <v>21588</v>
      </c>
      <c r="BQ38" s="80"/>
      <c r="BR38" s="7">
        <f>(BP38/BH38)-1</f>
        <v>5.0000000000000044E-2</v>
      </c>
      <c r="BT38" s="12"/>
      <c r="BU38" s="87" t="s">
        <v>57</v>
      </c>
      <c r="BV38" s="104">
        <v>0.4</v>
      </c>
      <c r="BW38" s="105">
        <f>BV38*BW39</f>
        <v>15840</v>
      </c>
    </row>
    <row r="39" spans="1:78" x14ac:dyDescent="0.2">
      <c r="A39" s="30"/>
      <c r="B39" s="19" t="s">
        <v>46</v>
      </c>
      <c r="C39" s="72">
        <f>D39/D40</f>
        <v>0.6</v>
      </c>
      <c r="D39" s="73">
        <f>D40*0.6</f>
        <v>4531.6499999999996</v>
      </c>
      <c r="E39" s="54"/>
      <c r="F39" s="54"/>
      <c r="G39" s="4"/>
      <c r="H39" s="30"/>
      <c r="I39" s="30" t="s">
        <v>46</v>
      </c>
      <c r="J39" s="72">
        <f>K39/K40</f>
        <v>0.599999758830424</v>
      </c>
      <c r="K39" s="67">
        <v>4975.75</v>
      </c>
      <c r="L39" s="67"/>
      <c r="M39" s="67"/>
      <c r="N39" s="4"/>
      <c r="O39" s="4"/>
      <c r="P39" s="15" t="s">
        <v>46</v>
      </c>
      <c r="Q39" s="66">
        <f>R39/R40</f>
        <v>0.6</v>
      </c>
      <c r="R39" s="67">
        <f>R40*60%</f>
        <v>5286.7365</v>
      </c>
      <c r="S39" s="67"/>
      <c r="T39" s="67"/>
      <c r="U39" s="4"/>
      <c r="V39" s="4"/>
      <c r="W39" s="15" t="s">
        <v>46</v>
      </c>
      <c r="X39" s="66">
        <f>Y39/Y40</f>
        <v>0.6</v>
      </c>
      <c r="Y39" s="67">
        <f>Y40*60%</f>
        <v>5286.7379999999994</v>
      </c>
      <c r="Z39" s="67"/>
      <c r="AA39" s="95"/>
      <c r="AB39" s="4"/>
      <c r="AC39" s="4"/>
      <c r="AD39" s="15" t="s">
        <v>46</v>
      </c>
      <c r="AE39" s="66">
        <f>AF39/AF40</f>
        <v>0.6</v>
      </c>
      <c r="AF39" s="67">
        <f>AF40*60%</f>
        <v>5286.7379999999994</v>
      </c>
      <c r="AG39" s="67"/>
      <c r="AH39" s="95"/>
      <c r="AI39" s="4"/>
      <c r="AJ39" s="56"/>
      <c r="AK39" s="24" t="s">
        <v>46</v>
      </c>
      <c r="AL39" s="68">
        <f>AM39/AM40</f>
        <v>0.6</v>
      </c>
      <c r="AM39" s="69">
        <f>AM40*60%</f>
        <v>5286.7379999999994</v>
      </c>
      <c r="AN39" s="69"/>
      <c r="AO39" s="96"/>
      <c r="AP39" s="4"/>
      <c r="AQ39" s="56"/>
      <c r="AR39" s="24"/>
      <c r="AS39" s="68"/>
      <c r="AT39" s="69"/>
      <c r="AU39" s="69"/>
      <c r="AV39" s="96"/>
      <c r="AW39" s="5"/>
      <c r="AX39" s="56"/>
      <c r="AY39" s="24"/>
      <c r="AZ39" s="68"/>
      <c r="BA39" s="69"/>
      <c r="BB39" s="69"/>
      <c r="BC39" s="96"/>
      <c r="BD39" s="6"/>
      <c r="BE39" s="12">
        <v>12</v>
      </c>
      <c r="BF39" s="99" t="s">
        <v>63</v>
      </c>
      <c r="BG39" s="32"/>
      <c r="BH39" s="61"/>
      <c r="BJ39" s="32"/>
      <c r="BK39" s="32"/>
      <c r="BL39" s="12">
        <v>12</v>
      </c>
      <c r="BM39" s="99" t="s">
        <v>63</v>
      </c>
      <c r="BN39" s="32"/>
      <c r="BO39" s="81"/>
      <c r="BP39" s="61"/>
      <c r="BQ39" s="106"/>
      <c r="BV39" s="30"/>
      <c r="BW39" s="13">
        <v>39600</v>
      </c>
      <c r="BZ39" s="14">
        <v>6.0581713000160686E-2</v>
      </c>
    </row>
    <row r="40" spans="1:78" x14ac:dyDescent="0.2">
      <c r="A40" s="30"/>
      <c r="B40" s="19" t="s">
        <v>48</v>
      </c>
      <c r="C40" s="53">
        <f>C38+C39</f>
        <v>1</v>
      </c>
      <c r="D40" s="54">
        <f>ROUND(6743.53*1.12,2)</f>
        <v>7552.75</v>
      </c>
      <c r="E40" s="54">
        <v>2930.82</v>
      </c>
      <c r="F40" s="54">
        <f>D40+E40</f>
        <v>10483.57</v>
      </c>
      <c r="G40" s="4"/>
      <c r="H40" s="30"/>
      <c r="I40" s="30" t="s">
        <v>48</v>
      </c>
      <c r="J40" s="53">
        <f>J38+J39</f>
        <v>1</v>
      </c>
      <c r="K40" s="13">
        <f>K38+K39</f>
        <v>8292.92</v>
      </c>
      <c r="L40" s="13">
        <v>4398.71</v>
      </c>
      <c r="M40" s="13">
        <f>K40+L40</f>
        <v>12691.630000000001</v>
      </c>
      <c r="N40" s="4"/>
      <c r="O40" s="4"/>
      <c r="P40" s="30" t="s">
        <v>48</v>
      </c>
      <c r="Q40" s="55">
        <f>Q38+Q39</f>
        <v>1</v>
      </c>
      <c r="R40" s="13">
        <f>8292.92*1.0625</f>
        <v>8811.2275000000009</v>
      </c>
      <c r="S40" s="13">
        <v>4398.71</v>
      </c>
      <c r="T40" s="13">
        <f>R40+S40</f>
        <v>13209.9375</v>
      </c>
      <c r="U40" s="4"/>
      <c r="V40" s="4"/>
      <c r="W40" s="30" t="s">
        <v>48</v>
      </c>
      <c r="X40" s="55">
        <f>X38+X39</f>
        <v>1</v>
      </c>
      <c r="Y40" s="13">
        <v>8811.23</v>
      </c>
      <c r="Z40" s="97">
        <v>4398.71</v>
      </c>
      <c r="AA40" s="97">
        <f>Y40+Z40</f>
        <v>13209.939999999999</v>
      </c>
      <c r="AB40" s="4"/>
      <c r="AC40" s="4"/>
      <c r="AD40" s="30" t="s">
        <v>48</v>
      </c>
      <c r="AE40" s="55">
        <f>AE38+AE39</f>
        <v>1</v>
      </c>
      <c r="AF40" s="13">
        <v>8811.23</v>
      </c>
      <c r="AG40" s="97">
        <v>4398.71</v>
      </c>
      <c r="AH40" s="97">
        <f>AF40+AG40</f>
        <v>13209.939999999999</v>
      </c>
      <c r="AI40" s="4"/>
      <c r="AJ40" s="56"/>
      <c r="AK40" s="57" t="s">
        <v>48</v>
      </c>
      <c r="AL40" s="58">
        <f>AL38+AL39</f>
        <v>1</v>
      </c>
      <c r="AM40" s="59">
        <v>8811.23</v>
      </c>
      <c r="AN40" s="71">
        <v>4398.71</v>
      </c>
      <c r="AO40" s="71">
        <f>AM40+AN40</f>
        <v>13209.939999999999</v>
      </c>
      <c r="AP40" s="4"/>
      <c r="AQ40" s="56"/>
      <c r="AR40" s="57"/>
      <c r="AW40" s="5"/>
      <c r="AX40" s="56"/>
      <c r="AY40" s="57"/>
      <c r="BD40" s="6"/>
      <c r="BE40" s="12"/>
      <c r="BF40" s="32" t="s">
        <v>56</v>
      </c>
      <c r="BG40" s="60">
        <v>0.5</v>
      </c>
      <c r="BH40" s="61">
        <v>17780</v>
      </c>
      <c r="BJ40" s="32"/>
      <c r="BK40" s="32"/>
      <c r="BL40" s="12"/>
      <c r="BM40" s="32" t="s">
        <v>56</v>
      </c>
      <c r="BN40" s="60">
        <v>0.5</v>
      </c>
      <c r="BO40" s="81">
        <f>BO42*BN40</f>
        <v>17950</v>
      </c>
      <c r="BP40" s="61">
        <f>ROUND(BP42*BN40,2)</f>
        <v>18669</v>
      </c>
      <c r="BQ40" s="106"/>
      <c r="BU40" s="99" t="s">
        <v>65</v>
      </c>
      <c r="BV40" s="30"/>
    </row>
    <row r="41" spans="1:78" x14ac:dyDescent="0.2">
      <c r="A41" s="30"/>
      <c r="B41" s="30"/>
      <c r="C41" s="30"/>
      <c r="D41" s="54"/>
      <c r="E41" s="54"/>
      <c r="F41" s="54"/>
      <c r="G41" s="4"/>
      <c r="H41" s="30"/>
      <c r="I41" s="30"/>
      <c r="J41" s="30"/>
      <c r="K41" s="13"/>
      <c r="L41" s="13"/>
      <c r="M41" s="13"/>
      <c r="N41" s="4"/>
      <c r="O41" s="4"/>
      <c r="P41" s="30"/>
      <c r="Q41" s="55"/>
      <c r="R41" s="13"/>
      <c r="S41" s="13"/>
      <c r="T41" s="13"/>
      <c r="U41" s="4"/>
      <c r="V41" s="4"/>
      <c r="W41" s="30"/>
      <c r="X41" s="55"/>
      <c r="Y41" s="13"/>
      <c r="Z41" s="97"/>
      <c r="AB41" s="4"/>
      <c r="AC41" s="4"/>
      <c r="AD41" s="30"/>
      <c r="AE41" s="55"/>
      <c r="AF41" s="13"/>
      <c r="AG41" s="97"/>
      <c r="AI41" s="4"/>
      <c r="AJ41" s="56"/>
      <c r="AK41" s="57"/>
      <c r="AL41" s="58"/>
      <c r="AM41" s="59"/>
      <c r="AN41" s="71"/>
      <c r="AO41" s="11"/>
      <c r="AP41" s="4"/>
      <c r="AQ41" s="56"/>
      <c r="AR41" s="57"/>
      <c r="AS41" s="58"/>
      <c r="AT41" s="59"/>
      <c r="AU41" s="71"/>
      <c r="AV41" s="11"/>
      <c r="AW41" s="5"/>
      <c r="AX41" s="56"/>
      <c r="AY41" s="57"/>
      <c r="AZ41" s="58"/>
      <c r="BA41" s="59"/>
      <c r="BB41" s="71"/>
      <c r="BC41" s="11"/>
      <c r="BD41" s="6"/>
      <c r="BE41" s="12"/>
      <c r="BF41" s="87" t="s">
        <v>57</v>
      </c>
      <c r="BG41" s="88">
        <v>0.5</v>
      </c>
      <c r="BH41" s="89">
        <v>17780</v>
      </c>
      <c r="BJ41" s="32"/>
      <c r="BK41" s="32"/>
      <c r="BL41" s="12"/>
      <c r="BM41" s="87" t="s">
        <v>57</v>
      </c>
      <c r="BN41" s="88">
        <v>0.5</v>
      </c>
      <c r="BO41" s="90">
        <f>BO42*BN41</f>
        <v>17950</v>
      </c>
      <c r="BP41" s="89">
        <f>ROUND(BP42*BN41,2)</f>
        <v>18669</v>
      </c>
      <c r="BQ41" s="106"/>
      <c r="BT41" s="12">
        <v>13</v>
      </c>
      <c r="BU41" s="32" t="s">
        <v>56</v>
      </c>
      <c r="BV41" s="102">
        <v>0.5</v>
      </c>
      <c r="BW41" s="103">
        <v>26400.36</v>
      </c>
    </row>
    <row r="42" spans="1:78" x14ac:dyDescent="0.2">
      <c r="A42" s="23" t="s">
        <v>66</v>
      </c>
      <c r="B42" s="19" t="s">
        <v>39</v>
      </c>
      <c r="C42" s="53">
        <f>D42/D44</f>
        <v>0.4</v>
      </c>
      <c r="D42" s="54">
        <f>D44*0.4</f>
        <v>3348.0760000000005</v>
      </c>
      <c r="E42" s="54"/>
      <c r="F42" s="54"/>
      <c r="G42" s="4"/>
      <c r="H42" s="30">
        <v>12</v>
      </c>
      <c r="I42" s="30" t="s">
        <v>40</v>
      </c>
      <c r="J42" s="53">
        <f>K42/K44</f>
        <v>0.40000021761672694</v>
      </c>
      <c r="K42" s="13">
        <v>3676.19</v>
      </c>
      <c r="L42" s="13"/>
      <c r="M42" s="13"/>
      <c r="N42" s="4"/>
      <c r="O42" s="4">
        <v>12</v>
      </c>
      <c r="P42" s="30" t="s">
        <v>40</v>
      </c>
      <c r="Q42" s="55">
        <f>R42/R44</f>
        <v>0.4</v>
      </c>
      <c r="R42" s="13">
        <f>R44*40%</f>
        <v>3905.9497499999998</v>
      </c>
      <c r="S42" s="13"/>
      <c r="T42" s="13"/>
      <c r="U42" s="4"/>
      <c r="V42" s="4">
        <v>12</v>
      </c>
      <c r="W42" s="30" t="s">
        <v>40</v>
      </c>
      <c r="X42" s="55">
        <f>Y42/Y44</f>
        <v>0.4</v>
      </c>
      <c r="Y42" s="13">
        <f>Y44*40%</f>
        <v>3905.9480000000003</v>
      </c>
      <c r="Z42" s="97"/>
      <c r="AB42" s="4"/>
      <c r="AC42" s="4">
        <v>12</v>
      </c>
      <c r="AD42" s="30" t="s">
        <v>40</v>
      </c>
      <c r="AE42" s="55">
        <f>AF42/AF44</f>
        <v>0.4</v>
      </c>
      <c r="AF42" s="13">
        <f>AF44*40%</f>
        <v>3905.9480000000003</v>
      </c>
      <c r="AG42" s="97"/>
      <c r="AI42" s="4"/>
      <c r="AJ42" s="56">
        <v>12</v>
      </c>
      <c r="AK42" s="57" t="s">
        <v>40</v>
      </c>
      <c r="AL42" s="58">
        <f>AM42/AM44</f>
        <v>0.4</v>
      </c>
      <c r="AM42" s="59">
        <f>AM44*40%</f>
        <v>3905.9480000000003</v>
      </c>
      <c r="AN42" s="71"/>
      <c r="AO42" s="11"/>
      <c r="AP42" s="4"/>
      <c r="AQ42" s="56">
        <v>13</v>
      </c>
      <c r="AR42" s="57" t="s">
        <v>40</v>
      </c>
      <c r="AS42" s="58">
        <v>1</v>
      </c>
      <c r="AT42" s="71">
        <v>12754.49</v>
      </c>
      <c r="AU42" s="71">
        <v>32855.51</v>
      </c>
      <c r="AV42" s="71">
        <f>AT42+AU42</f>
        <v>45610</v>
      </c>
      <c r="AW42" s="5"/>
      <c r="AX42" s="56">
        <v>13</v>
      </c>
      <c r="AY42" s="57" t="s">
        <v>40</v>
      </c>
      <c r="AZ42" s="58">
        <v>1</v>
      </c>
      <c r="BA42" s="71">
        <v>13683</v>
      </c>
      <c r="BB42" s="71">
        <v>31927</v>
      </c>
      <c r="BC42" s="71">
        <f>BA42+BB42</f>
        <v>45610</v>
      </c>
      <c r="BD42" s="6"/>
      <c r="BE42" s="12"/>
      <c r="BF42" s="12" t="s">
        <v>59</v>
      </c>
      <c r="BG42" s="60"/>
      <c r="BH42" s="61">
        <f>BH41+BH40</f>
        <v>35560</v>
      </c>
      <c r="BJ42" s="32"/>
      <c r="BK42" s="62">
        <v>0.04</v>
      </c>
      <c r="BL42" s="12"/>
      <c r="BM42" s="92" t="s">
        <v>59</v>
      </c>
      <c r="BN42" s="93">
        <f>BN40+BN41</f>
        <v>1</v>
      </c>
      <c r="BO42" s="81">
        <v>35900</v>
      </c>
      <c r="BP42" s="61">
        <v>37338</v>
      </c>
      <c r="BQ42" s="106"/>
      <c r="BR42" s="7">
        <f>(BP42/BH42)-1</f>
        <v>5.0000000000000044E-2</v>
      </c>
      <c r="BT42" s="12"/>
      <c r="BU42" s="87" t="s">
        <v>57</v>
      </c>
      <c r="BV42" s="104">
        <v>0.5</v>
      </c>
      <c r="BW42" s="105">
        <v>26400.36</v>
      </c>
    </row>
    <row r="43" spans="1:78" x14ac:dyDescent="0.2">
      <c r="A43" s="30"/>
      <c r="B43" s="19" t="s">
        <v>46</v>
      </c>
      <c r="C43" s="72">
        <f>D43/D44</f>
        <v>0.6</v>
      </c>
      <c r="D43" s="73">
        <f>D44*0.6</f>
        <v>5022.1140000000005</v>
      </c>
      <c r="E43" s="54"/>
      <c r="F43" s="54"/>
      <c r="G43" s="4"/>
      <c r="H43" s="30"/>
      <c r="I43" s="30" t="s">
        <v>46</v>
      </c>
      <c r="J43" s="72">
        <f>K43/K44</f>
        <v>0.59999978238327312</v>
      </c>
      <c r="K43" s="67">
        <v>5514.28</v>
      </c>
      <c r="L43" s="67"/>
      <c r="M43" s="67"/>
      <c r="N43" s="4"/>
      <c r="O43" s="4"/>
      <c r="P43" s="15" t="s">
        <v>46</v>
      </c>
      <c r="Q43" s="66">
        <f>R43/R44</f>
        <v>0.6</v>
      </c>
      <c r="R43" s="67">
        <f>R44*60%</f>
        <v>5858.9246249999997</v>
      </c>
      <c r="S43" s="67"/>
      <c r="T43" s="67"/>
      <c r="U43" s="4"/>
      <c r="V43" s="4"/>
      <c r="W43" s="15" t="s">
        <v>46</v>
      </c>
      <c r="X43" s="66">
        <f>Y43/Y44</f>
        <v>0.6</v>
      </c>
      <c r="Y43" s="67">
        <f>Y44*60%</f>
        <v>5858.9220000000005</v>
      </c>
      <c r="Z43" s="67"/>
      <c r="AA43" s="95"/>
      <c r="AB43" s="4"/>
      <c r="AC43" s="4"/>
      <c r="AD43" s="15" t="s">
        <v>46</v>
      </c>
      <c r="AE43" s="66">
        <f>AF43/AF44</f>
        <v>0.6</v>
      </c>
      <c r="AF43" s="67">
        <f>AF44*60%</f>
        <v>5858.9220000000005</v>
      </c>
      <c r="AG43" s="67"/>
      <c r="AH43" s="95"/>
      <c r="AI43" s="4"/>
      <c r="AJ43" s="56"/>
      <c r="AK43" s="24" t="s">
        <v>46</v>
      </c>
      <c r="AL43" s="68">
        <f>AM43/AM44</f>
        <v>0.6</v>
      </c>
      <c r="AM43" s="69">
        <f>AM44*60%</f>
        <v>5858.9220000000005</v>
      </c>
      <c r="AN43" s="69"/>
      <c r="AO43" s="96"/>
      <c r="AP43" s="4"/>
      <c r="AQ43" s="56"/>
      <c r="AR43" s="24"/>
      <c r="AS43" s="68"/>
      <c r="AT43" s="69"/>
      <c r="AU43" s="69"/>
      <c r="AV43" s="96"/>
      <c r="AW43" s="5"/>
      <c r="AX43" s="56"/>
      <c r="AY43" s="24"/>
      <c r="AZ43" s="68"/>
      <c r="BA43" s="69"/>
      <c r="BB43" s="69"/>
      <c r="BC43" s="96"/>
      <c r="BD43" s="6"/>
      <c r="BE43" s="12">
        <v>13</v>
      </c>
      <c r="BF43" s="99" t="s">
        <v>65</v>
      </c>
      <c r="BG43" s="32"/>
      <c r="BH43" s="61"/>
      <c r="BJ43" s="32"/>
      <c r="BK43" s="32"/>
      <c r="BL43" s="12">
        <v>13</v>
      </c>
      <c r="BM43" s="99" t="s">
        <v>65</v>
      </c>
      <c r="BN43" s="32"/>
      <c r="BO43" s="81"/>
      <c r="BP43" s="61"/>
      <c r="BQ43" s="106"/>
      <c r="BT43" s="30"/>
      <c r="BU43" s="30"/>
      <c r="BV43" s="30"/>
      <c r="BW43" s="13">
        <f>BW41+BW42</f>
        <v>52800.72</v>
      </c>
      <c r="BZ43" s="14">
        <v>6.0000000000000053E-2</v>
      </c>
    </row>
    <row r="44" spans="1:78" x14ac:dyDescent="0.2">
      <c r="A44" s="30"/>
      <c r="B44" s="19" t="s">
        <v>48</v>
      </c>
      <c r="C44" s="53">
        <f>C42+C43</f>
        <v>1</v>
      </c>
      <c r="D44" s="54">
        <f>ROUND(7473.38*1.12,2)</f>
        <v>8370.19</v>
      </c>
      <c r="E44" s="54">
        <v>6718.97</v>
      </c>
      <c r="F44" s="54">
        <f>D44+E44</f>
        <v>15089.16</v>
      </c>
      <c r="G44" s="4"/>
      <c r="H44" s="30"/>
      <c r="I44" s="30" t="s">
        <v>48</v>
      </c>
      <c r="J44" s="53">
        <f>J42+J43</f>
        <v>1</v>
      </c>
      <c r="K44" s="13">
        <f>K42+K43</f>
        <v>9190.4699999999993</v>
      </c>
      <c r="L44" s="13">
        <v>8698.7000000000007</v>
      </c>
      <c r="M44" s="13">
        <f>K44+L44</f>
        <v>17889.169999999998</v>
      </c>
      <c r="N44" s="4"/>
      <c r="O44" s="4"/>
      <c r="P44" s="30" t="s">
        <v>48</v>
      </c>
      <c r="Q44" s="55">
        <f>Q42+Q43</f>
        <v>1</v>
      </c>
      <c r="R44" s="13">
        <f>9190.47*1.0625</f>
        <v>9764.8743749999994</v>
      </c>
      <c r="S44" s="13">
        <v>8698.7000000000007</v>
      </c>
      <c r="T44" s="13">
        <f>R44+S44</f>
        <v>18463.574375</v>
      </c>
      <c r="U44" s="4"/>
      <c r="V44" s="4"/>
      <c r="W44" s="30" t="s">
        <v>48</v>
      </c>
      <c r="X44" s="55">
        <f>X42+X43</f>
        <v>1</v>
      </c>
      <c r="Y44" s="13">
        <v>9764.8700000000008</v>
      </c>
      <c r="Z44" s="97">
        <v>8698.7000000000007</v>
      </c>
      <c r="AA44" s="97">
        <f>Y44+Z44</f>
        <v>18463.57</v>
      </c>
      <c r="AB44" s="4"/>
      <c r="AC44" s="4"/>
      <c r="AD44" s="30" t="s">
        <v>48</v>
      </c>
      <c r="AE44" s="55">
        <f>AE42+AE43</f>
        <v>1</v>
      </c>
      <c r="AF44" s="13">
        <v>9764.8700000000008</v>
      </c>
      <c r="AG44" s="97">
        <v>8698.7000000000007</v>
      </c>
      <c r="AH44" s="97">
        <f>AF44+AG44</f>
        <v>18463.57</v>
      </c>
      <c r="AI44" s="4"/>
      <c r="AJ44" s="56"/>
      <c r="AK44" s="57" t="s">
        <v>48</v>
      </c>
      <c r="AL44" s="58">
        <f>AL42+AL43</f>
        <v>1</v>
      </c>
      <c r="AM44" s="59">
        <v>9764.8700000000008</v>
      </c>
      <c r="AN44" s="71">
        <v>8698.7000000000007</v>
      </c>
      <c r="AO44" s="71">
        <f>AM44+AN44</f>
        <v>18463.57</v>
      </c>
      <c r="AP44" s="4"/>
      <c r="AQ44" s="107"/>
      <c r="AR44" s="24"/>
      <c r="AW44" s="5"/>
      <c r="AX44" s="107"/>
      <c r="AY44" s="24"/>
      <c r="BD44" s="6"/>
      <c r="BE44" s="12"/>
      <c r="BF44" s="32" t="s">
        <v>56</v>
      </c>
      <c r="BG44" s="60">
        <v>0.5</v>
      </c>
      <c r="BH44" s="61">
        <v>23720</v>
      </c>
      <c r="BJ44" s="32"/>
      <c r="BK44" s="32"/>
      <c r="BL44" s="12"/>
      <c r="BM44" s="32" t="s">
        <v>56</v>
      </c>
      <c r="BN44" s="60">
        <v>0.5</v>
      </c>
      <c r="BO44" s="81">
        <f>BO46*BN44</f>
        <v>23945</v>
      </c>
      <c r="BP44" s="61">
        <f>ROUND(BP46*BN44,2)</f>
        <v>24906</v>
      </c>
      <c r="BQ44" s="106"/>
      <c r="BU44" s="99" t="s">
        <v>67</v>
      </c>
      <c r="BV44" s="30"/>
    </row>
    <row r="45" spans="1:78" x14ac:dyDescent="0.2">
      <c r="A45" s="30"/>
      <c r="B45" s="30"/>
      <c r="C45" s="30"/>
      <c r="D45" s="54"/>
      <c r="E45" s="54"/>
      <c r="F45" s="54"/>
      <c r="G45" s="4"/>
      <c r="H45" s="30"/>
      <c r="I45" s="30"/>
      <c r="J45" s="30"/>
      <c r="K45" s="13"/>
      <c r="L45" s="13"/>
      <c r="M45" s="13"/>
      <c r="N45" s="4"/>
      <c r="O45" s="4"/>
      <c r="P45" s="30"/>
      <c r="Q45" s="55"/>
      <c r="R45" s="13"/>
      <c r="S45" s="13"/>
      <c r="T45" s="13"/>
      <c r="U45" s="4"/>
      <c r="V45" s="4"/>
      <c r="W45" s="30"/>
      <c r="X45" s="55"/>
      <c r="Y45" s="13"/>
      <c r="Z45" s="97"/>
      <c r="AB45" s="4"/>
      <c r="AC45" s="4"/>
      <c r="AD45" s="30"/>
      <c r="AE45" s="55"/>
      <c r="AF45" s="13"/>
      <c r="AG45" s="97"/>
      <c r="AI45" s="4"/>
      <c r="AJ45" s="56"/>
      <c r="AK45" s="57"/>
      <c r="AL45" s="58"/>
      <c r="AM45" s="59"/>
      <c r="AN45" s="71"/>
      <c r="AO45" s="11"/>
      <c r="AP45" s="4"/>
      <c r="AQ45" s="56"/>
      <c r="AR45" s="57"/>
      <c r="AS45" s="58"/>
      <c r="AT45" s="59"/>
      <c r="AU45" s="71"/>
      <c r="AV45" s="11"/>
      <c r="AW45" s="5"/>
      <c r="AX45" s="56"/>
      <c r="AY45" s="57"/>
      <c r="AZ45" s="58"/>
      <c r="BA45" s="59"/>
      <c r="BB45" s="71"/>
      <c r="BC45" s="11"/>
      <c r="BD45" s="6"/>
      <c r="BE45" s="12"/>
      <c r="BF45" s="87" t="s">
        <v>57</v>
      </c>
      <c r="BG45" s="88">
        <v>0.5</v>
      </c>
      <c r="BH45" s="89">
        <v>23720</v>
      </c>
      <c r="BJ45" s="32"/>
      <c r="BK45" s="32"/>
      <c r="BL45" s="12"/>
      <c r="BM45" s="87" t="s">
        <v>57</v>
      </c>
      <c r="BN45" s="88">
        <v>0.5</v>
      </c>
      <c r="BO45" s="90">
        <f>BO46*BN45</f>
        <v>23945</v>
      </c>
      <c r="BP45" s="89">
        <f>ROUND(BP46*BN45,2)</f>
        <v>24906</v>
      </c>
      <c r="BQ45" s="106"/>
      <c r="BT45" s="12">
        <v>14</v>
      </c>
      <c r="BU45" s="32" t="s">
        <v>56</v>
      </c>
      <c r="BV45" s="102">
        <v>0.5</v>
      </c>
      <c r="BW45" s="103">
        <v>37797.480000000003</v>
      </c>
    </row>
    <row r="46" spans="1:78" x14ac:dyDescent="0.2">
      <c r="A46" s="23" t="s">
        <v>68</v>
      </c>
      <c r="B46" s="19" t="s">
        <v>39</v>
      </c>
      <c r="C46" s="53">
        <f>D46/D48</f>
        <v>0.4</v>
      </c>
      <c r="D46" s="54">
        <f>D48*0.4</f>
        <v>3826.5680000000002</v>
      </c>
      <c r="E46" s="54"/>
      <c r="F46" s="54"/>
      <c r="G46" s="4"/>
      <c r="H46" s="30">
        <v>13</v>
      </c>
      <c r="I46" s="30" t="s">
        <v>40</v>
      </c>
      <c r="J46" s="53">
        <f>K46/K48</f>
        <v>0.39999980959507531</v>
      </c>
      <c r="K46" s="13">
        <v>4201.57</v>
      </c>
      <c r="L46" s="13"/>
      <c r="M46" s="13"/>
      <c r="N46" s="4"/>
      <c r="O46" s="4">
        <v>13</v>
      </c>
      <c r="P46" s="30" t="s">
        <v>40</v>
      </c>
      <c r="Q46" s="55">
        <f>R46/R48</f>
        <v>0.4</v>
      </c>
      <c r="R46" s="13">
        <f>R48*40%</f>
        <v>4464.1702500000001</v>
      </c>
      <c r="S46" s="13"/>
      <c r="T46" s="13"/>
      <c r="U46" s="4"/>
      <c r="V46" s="4">
        <v>13</v>
      </c>
      <c r="W46" s="30" t="s">
        <v>40</v>
      </c>
      <c r="X46" s="55">
        <f>Y46/Y48</f>
        <v>0.4</v>
      </c>
      <c r="Y46" s="13">
        <f>Y48*40%</f>
        <v>4464.1720000000005</v>
      </c>
      <c r="Z46" s="97"/>
      <c r="AB46" s="4"/>
      <c r="AC46" s="4">
        <v>13</v>
      </c>
      <c r="AD46" s="30" t="s">
        <v>40</v>
      </c>
      <c r="AE46" s="55">
        <f>AF46/AF48</f>
        <v>0.4</v>
      </c>
      <c r="AF46" s="13">
        <f>AF48*40%</f>
        <v>4464.1720000000005</v>
      </c>
      <c r="AG46" s="97"/>
      <c r="AI46" s="4"/>
      <c r="AJ46" s="56">
        <v>13</v>
      </c>
      <c r="AK46" s="57" t="s">
        <v>40</v>
      </c>
      <c r="AL46" s="58">
        <f>AM46/AM48</f>
        <v>0.4</v>
      </c>
      <c r="AM46" s="59">
        <f>AM48*40%</f>
        <v>4464.1720000000005</v>
      </c>
      <c r="AN46" s="71"/>
      <c r="AO46" s="11"/>
      <c r="AP46" s="4"/>
      <c r="AQ46" s="56">
        <v>14</v>
      </c>
      <c r="AR46" s="57" t="s">
        <v>40</v>
      </c>
      <c r="AS46" s="58">
        <v>1</v>
      </c>
      <c r="AT46" s="59">
        <v>14690.05</v>
      </c>
      <c r="AU46" s="71">
        <v>50612.49</v>
      </c>
      <c r="AV46" s="71">
        <f>AT46+AU46</f>
        <v>65302.539999999994</v>
      </c>
      <c r="AW46" s="5"/>
      <c r="AX46" s="56">
        <v>14</v>
      </c>
      <c r="AY46" s="57" t="s">
        <v>40</v>
      </c>
      <c r="AZ46" s="58">
        <v>1</v>
      </c>
      <c r="BA46" s="59">
        <v>19590.759999999998</v>
      </c>
      <c r="BB46" s="71">
        <v>45711.78</v>
      </c>
      <c r="BC46" s="71">
        <f>BA46+BB46</f>
        <v>65302.539999999994</v>
      </c>
      <c r="BD46" s="6"/>
      <c r="BE46" s="12"/>
      <c r="BF46" s="12" t="s">
        <v>59</v>
      </c>
      <c r="BG46" s="60"/>
      <c r="BH46" s="61">
        <f>BH45+BH44</f>
        <v>47440</v>
      </c>
      <c r="BJ46" s="32"/>
      <c r="BK46" s="62">
        <v>0.04</v>
      </c>
      <c r="BL46" s="12"/>
      <c r="BM46" s="92" t="s">
        <v>59</v>
      </c>
      <c r="BN46" s="93">
        <f>BN44+BN45</f>
        <v>1</v>
      </c>
      <c r="BO46" s="81">
        <v>47890</v>
      </c>
      <c r="BP46" s="61">
        <v>49812</v>
      </c>
      <c r="BQ46" s="106"/>
      <c r="BR46" s="7">
        <f>(BP46/BH46)-1</f>
        <v>5.0000000000000044E-2</v>
      </c>
      <c r="BT46" s="32"/>
      <c r="BU46" s="87" t="s">
        <v>57</v>
      </c>
      <c r="BV46" s="104">
        <v>0.5</v>
      </c>
      <c r="BW46" s="105">
        <v>37797.480000000003</v>
      </c>
    </row>
    <row r="47" spans="1:78" x14ac:dyDescent="0.2">
      <c r="A47" s="30"/>
      <c r="B47" s="19" t="s">
        <v>46</v>
      </c>
      <c r="C47" s="72">
        <f>D47/D48</f>
        <v>0.6</v>
      </c>
      <c r="D47" s="73">
        <f>D48*0.6</f>
        <v>5739.8519999999999</v>
      </c>
      <c r="E47" s="54"/>
      <c r="F47" s="54"/>
      <c r="G47" s="4"/>
      <c r="H47" s="30"/>
      <c r="I47" s="30" t="s">
        <v>46</v>
      </c>
      <c r="J47" s="72">
        <f>K47/K48</f>
        <v>0.60000019040492458</v>
      </c>
      <c r="K47" s="67">
        <v>6302.36</v>
      </c>
      <c r="L47" s="67"/>
      <c r="M47" s="67"/>
      <c r="N47" s="4"/>
      <c r="O47" s="4"/>
      <c r="P47" s="15" t="s">
        <v>46</v>
      </c>
      <c r="Q47" s="66">
        <f>R47/R48</f>
        <v>0.6</v>
      </c>
      <c r="R47" s="67">
        <f>R48*60%</f>
        <v>6696.2553749999997</v>
      </c>
      <c r="S47" s="67"/>
      <c r="T47" s="67"/>
      <c r="U47" s="4"/>
      <c r="V47" s="4"/>
      <c r="W47" s="15" t="s">
        <v>46</v>
      </c>
      <c r="X47" s="66">
        <f>Y47/Y48</f>
        <v>0.6</v>
      </c>
      <c r="Y47" s="67">
        <f>Y48*60%</f>
        <v>6696.2579999999998</v>
      </c>
      <c r="Z47" s="67"/>
      <c r="AA47" s="95"/>
      <c r="AB47" s="4"/>
      <c r="AC47" s="4"/>
      <c r="AD47" s="15" t="s">
        <v>46</v>
      </c>
      <c r="AE47" s="66">
        <f>AF47/AF48</f>
        <v>0.6</v>
      </c>
      <c r="AF47" s="67">
        <f>AF48*60%</f>
        <v>6696.2579999999998</v>
      </c>
      <c r="AG47" s="67"/>
      <c r="AH47" s="95"/>
      <c r="AI47" s="4"/>
      <c r="AJ47" s="56"/>
      <c r="AK47" s="24" t="s">
        <v>46</v>
      </c>
      <c r="AL47" s="68">
        <f>AM47/AM48</f>
        <v>0.6</v>
      </c>
      <c r="AM47" s="69">
        <f>AM48*60%</f>
        <v>6696.2579999999998</v>
      </c>
      <c r="AN47" s="69"/>
      <c r="AO47" s="96"/>
      <c r="AP47" s="4"/>
      <c r="AQ47" s="56"/>
      <c r="AR47" s="24"/>
      <c r="AS47" s="68"/>
      <c r="AT47" s="69"/>
      <c r="AU47" s="69"/>
      <c r="AV47" s="96"/>
      <c r="AW47" s="5"/>
      <c r="AX47" s="56"/>
      <c r="AY47" s="24"/>
      <c r="AZ47" s="68"/>
      <c r="BA47" s="69"/>
      <c r="BB47" s="69"/>
      <c r="BC47" s="96"/>
      <c r="BD47" s="6"/>
      <c r="BE47" s="12">
        <v>14</v>
      </c>
      <c r="BF47" s="99" t="s">
        <v>67</v>
      </c>
      <c r="BG47" s="32"/>
      <c r="BH47" s="61"/>
      <c r="BJ47" s="32"/>
      <c r="BK47" s="32"/>
      <c r="BL47" s="12">
        <v>14</v>
      </c>
      <c r="BM47" s="99" t="s">
        <v>67</v>
      </c>
      <c r="BN47" s="32"/>
      <c r="BO47" s="81"/>
      <c r="BP47" s="61"/>
      <c r="BQ47" s="106"/>
      <c r="BT47" s="30"/>
      <c r="BU47" s="13"/>
      <c r="BV47" s="13"/>
      <c r="BW47" s="13">
        <f>BW45+BW46</f>
        <v>75594.960000000006</v>
      </c>
      <c r="BZ47" s="14">
        <v>6.0000000000000053E-2</v>
      </c>
    </row>
    <row r="48" spans="1:78" x14ac:dyDescent="0.2">
      <c r="A48" s="30"/>
      <c r="B48" s="19" t="s">
        <v>48</v>
      </c>
      <c r="C48" s="53">
        <f>C46+C47</f>
        <v>1</v>
      </c>
      <c r="D48" s="54">
        <f>ROUND(8541.45*1.12,2)</f>
        <v>9566.42</v>
      </c>
      <c r="E48" s="54">
        <v>12909.72</v>
      </c>
      <c r="F48" s="54">
        <f>D48+E48</f>
        <v>22476.14</v>
      </c>
      <c r="G48" s="4"/>
      <c r="H48" s="30"/>
      <c r="I48" s="30" t="s">
        <v>48</v>
      </c>
      <c r="J48" s="53">
        <f>J46+J47</f>
        <v>0.99999999999999989</v>
      </c>
      <c r="K48" s="13">
        <f>K46+K47</f>
        <v>10503.93</v>
      </c>
      <c r="L48" s="13">
        <v>17909.72</v>
      </c>
      <c r="M48" s="13">
        <f>K48+L48</f>
        <v>28413.65</v>
      </c>
      <c r="N48" s="4"/>
      <c r="O48" s="108"/>
      <c r="P48" s="15" t="s">
        <v>48</v>
      </c>
      <c r="Q48" s="55">
        <f>Q46+Q47</f>
        <v>1</v>
      </c>
      <c r="R48" s="97">
        <f>10503.93*1.0625</f>
        <v>11160.425625</v>
      </c>
      <c r="S48" s="13">
        <v>17909.72</v>
      </c>
      <c r="T48" s="13">
        <f>R48+S48</f>
        <v>29070.145625000001</v>
      </c>
      <c r="U48" s="4"/>
      <c r="V48" s="108"/>
      <c r="W48" s="15" t="s">
        <v>48</v>
      </c>
      <c r="X48" s="55">
        <f>X46+X47</f>
        <v>1</v>
      </c>
      <c r="Y48" s="97">
        <v>11160.43</v>
      </c>
      <c r="Z48" s="97">
        <v>17909.2</v>
      </c>
      <c r="AA48" s="97">
        <f>Y48+Z48</f>
        <v>29069.63</v>
      </c>
      <c r="AB48" s="4"/>
      <c r="AC48" s="108"/>
      <c r="AD48" s="15" t="s">
        <v>48</v>
      </c>
      <c r="AE48" s="55">
        <f>AE46+AE47</f>
        <v>1</v>
      </c>
      <c r="AF48" s="97">
        <v>11160.43</v>
      </c>
      <c r="AG48" s="97">
        <v>17909.2</v>
      </c>
      <c r="AH48" s="97">
        <f>AF48+AG48</f>
        <v>29069.63</v>
      </c>
      <c r="AI48" s="4"/>
      <c r="AJ48" s="107"/>
      <c r="AK48" s="24" t="s">
        <v>48</v>
      </c>
      <c r="AL48" s="58">
        <f>AL46+AL47</f>
        <v>1</v>
      </c>
      <c r="AM48" s="71">
        <v>11160.43</v>
      </c>
      <c r="AN48" s="71">
        <v>17909.2</v>
      </c>
      <c r="AO48" s="71">
        <f>AM48+AN48</f>
        <v>29069.63</v>
      </c>
      <c r="AP48" s="4"/>
      <c r="AQ48" s="56"/>
      <c r="AR48" s="57"/>
      <c r="AW48" s="5"/>
      <c r="AX48" s="56"/>
      <c r="AY48" s="57"/>
      <c r="BD48" s="6"/>
      <c r="BE48" s="32"/>
      <c r="BF48" s="32" t="s">
        <v>56</v>
      </c>
      <c r="BG48" s="60">
        <v>0.5</v>
      </c>
      <c r="BH48" s="61">
        <v>33960</v>
      </c>
      <c r="BJ48" s="32"/>
      <c r="BK48" s="32"/>
      <c r="BL48" s="32"/>
      <c r="BM48" s="32" t="s">
        <v>56</v>
      </c>
      <c r="BN48" s="60">
        <v>0.5</v>
      </c>
      <c r="BO48" s="81">
        <f>BO50*BN48</f>
        <v>34285</v>
      </c>
      <c r="BP48" s="61">
        <f>ROUND(BP50*BN48,2)</f>
        <v>35658</v>
      </c>
      <c r="BQ48" s="106"/>
      <c r="BU48" s="99" t="s">
        <v>69</v>
      </c>
    </row>
    <row r="49" spans="1:78" x14ac:dyDescent="0.2">
      <c r="A49" s="30"/>
      <c r="B49" s="30"/>
      <c r="C49" s="30"/>
      <c r="D49" s="54"/>
      <c r="E49" s="54"/>
      <c r="F49" s="54"/>
      <c r="G49" s="4"/>
      <c r="H49" s="30"/>
      <c r="I49" s="30"/>
      <c r="J49" s="30"/>
      <c r="K49" s="13"/>
      <c r="L49" s="13"/>
      <c r="M49" s="13"/>
      <c r="N49" s="4"/>
      <c r="O49" s="4"/>
      <c r="P49" s="30"/>
      <c r="Q49" s="55"/>
      <c r="R49" s="13"/>
      <c r="S49" s="13"/>
      <c r="T49" s="13"/>
      <c r="U49" s="4"/>
      <c r="V49" s="4"/>
      <c r="W49" s="30"/>
      <c r="X49" s="55"/>
      <c r="Y49" s="13"/>
      <c r="Z49" s="97"/>
      <c r="AB49" s="4"/>
      <c r="AC49" s="4"/>
      <c r="AD49" s="30"/>
      <c r="AE49" s="55"/>
      <c r="AF49" s="13"/>
      <c r="AG49" s="97"/>
      <c r="AI49" s="4"/>
      <c r="AJ49" s="56"/>
      <c r="AK49" s="57"/>
      <c r="AL49" s="58"/>
      <c r="AM49" s="59"/>
      <c r="AN49" s="71"/>
      <c r="AO49" s="11"/>
      <c r="AP49" s="4"/>
      <c r="AQ49" s="56"/>
      <c r="AR49" s="57"/>
      <c r="AS49" s="58"/>
      <c r="AT49" s="59"/>
      <c r="AU49" s="71"/>
      <c r="AV49" s="11"/>
      <c r="AW49" s="5"/>
      <c r="AX49" s="56"/>
      <c r="AY49" s="57"/>
      <c r="AZ49" s="58"/>
      <c r="BA49" s="59"/>
      <c r="BB49" s="71"/>
      <c r="BC49" s="11"/>
      <c r="BD49" s="6"/>
      <c r="BE49" s="32"/>
      <c r="BF49" s="87" t="s">
        <v>57</v>
      </c>
      <c r="BG49" s="88">
        <v>0.5</v>
      </c>
      <c r="BH49" s="89">
        <v>33960</v>
      </c>
      <c r="BJ49" s="32"/>
      <c r="BK49" s="32"/>
      <c r="BL49" s="32"/>
      <c r="BM49" s="87" t="s">
        <v>57</v>
      </c>
      <c r="BN49" s="88">
        <v>0.5</v>
      </c>
      <c r="BO49" s="90">
        <f>BO50*BN49</f>
        <v>34285</v>
      </c>
      <c r="BP49" s="89">
        <f>ROUND(BP50*BN49,2)</f>
        <v>35658</v>
      </c>
      <c r="BQ49" s="106"/>
      <c r="BT49" s="12">
        <v>15</v>
      </c>
      <c r="BU49" s="32" t="s">
        <v>56</v>
      </c>
      <c r="BV49" s="55">
        <v>0.30000006338682123</v>
      </c>
      <c r="BW49" s="13">
        <v>23664.23</v>
      </c>
    </row>
    <row r="50" spans="1:78" x14ac:dyDescent="0.2">
      <c r="A50" s="23">
        <v>14</v>
      </c>
      <c r="B50" s="19" t="s">
        <v>39</v>
      </c>
      <c r="C50" s="53">
        <f>D50/D52</f>
        <v>0.4</v>
      </c>
      <c r="D50" s="54">
        <f>D52*0.4</f>
        <v>4373.1239999999998</v>
      </c>
      <c r="E50" s="54"/>
      <c r="F50" s="54"/>
      <c r="G50" s="4"/>
      <c r="H50" s="30">
        <v>14</v>
      </c>
      <c r="I50" s="30" t="s">
        <v>40</v>
      </c>
      <c r="J50" s="53">
        <f>K50/K52</f>
        <v>0.39999983339206263</v>
      </c>
      <c r="K50" s="13">
        <v>4801.6899999999996</v>
      </c>
      <c r="L50" s="13"/>
      <c r="M50" s="13"/>
      <c r="N50" s="4"/>
      <c r="O50" s="4">
        <v>14</v>
      </c>
      <c r="P50" s="30" t="s">
        <v>40</v>
      </c>
      <c r="Q50" s="55">
        <f>R50/R52</f>
        <v>0.4</v>
      </c>
      <c r="R50" s="13">
        <f>R52*40%</f>
        <v>5101.7977500000006</v>
      </c>
      <c r="S50" s="13"/>
      <c r="T50" s="13"/>
      <c r="U50" s="4"/>
      <c r="V50" s="4">
        <v>14</v>
      </c>
      <c r="W50" s="30" t="s">
        <v>40</v>
      </c>
      <c r="X50" s="55">
        <f>Y50/Y52</f>
        <v>0.4</v>
      </c>
      <c r="Y50" s="13">
        <f>Y52*40%</f>
        <v>5101.7960000000003</v>
      </c>
      <c r="Z50" s="97"/>
      <c r="AB50" s="4"/>
      <c r="AC50" s="4">
        <v>14</v>
      </c>
      <c r="AD50" s="30" t="s">
        <v>40</v>
      </c>
      <c r="AE50" s="55">
        <f>AF50/AF52</f>
        <v>0.4</v>
      </c>
      <c r="AF50" s="13">
        <f>AF52*40%</f>
        <v>5101.7960000000003</v>
      </c>
      <c r="AG50" s="97"/>
      <c r="AI50" s="4"/>
      <c r="AJ50" s="56">
        <v>14</v>
      </c>
      <c r="AK50" s="57" t="s">
        <v>40</v>
      </c>
      <c r="AL50" s="58">
        <f>AM50/AM52</f>
        <v>0.4</v>
      </c>
      <c r="AM50" s="59">
        <f>AM52*40%</f>
        <v>5101.7960000000003</v>
      </c>
      <c r="AN50" s="71"/>
      <c r="AO50" s="11"/>
      <c r="AP50" s="4"/>
      <c r="AQ50" s="56">
        <v>15</v>
      </c>
      <c r="AR50" s="57" t="s">
        <v>40</v>
      </c>
      <c r="AS50" s="58">
        <v>1</v>
      </c>
      <c r="AT50" s="59">
        <v>15809.53</v>
      </c>
      <c r="AU50" s="71">
        <v>63071.22</v>
      </c>
      <c r="AV50" s="71">
        <f>AT50+AU50</f>
        <v>78880.75</v>
      </c>
      <c r="AW50" s="5"/>
      <c r="AX50" s="56">
        <v>15</v>
      </c>
      <c r="AY50" s="57" t="s">
        <v>40</v>
      </c>
      <c r="AZ50" s="58">
        <v>1</v>
      </c>
      <c r="BA50" s="59">
        <v>23644.240000000002</v>
      </c>
      <c r="BB50" s="71">
        <v>55216.52</v>
      </c>
      <c r="BC50" s="71">
        <f>BA50+BB50</f>
        <v>78860.759999999995</v>
      </c>
      <c r="BD50" s="6"/>
      <c r="BE50" s="32"/>
      <c r="BF50" s="12" t="s">
        <v>59</v>
      </c>
      <c r="BG50" s="60"/>
      <c r="BH50" s="61">
        <f>BH49+BH48</f>
        <v>67920</v>
      </c>
      <c r="BJ50" s="32"/>
      <c r="BK50" s="109">
        <v>0.04</v>
      </c>
      <c r="BL50" s="32"/>
      <c r="BM50" s="92" t="s">
        <v>59</v>
      </c>
      <c r="BN50" s="93">
        <f>BN48+BN49</f>
        <v>1</v>
      </c>
      <c r="BO50" s="81">
        <v>68570</v>
      </c>
      <c r="BP50" s="61">
        <v>71316</v>
      </c>
      <c r="BQ50" s="106"/>
      <c r="BR50" s="7">
        <f>(BP50/BH50)-1</f>
        <v>5.0000000000000044E-2</v>
      </c>
      <c r="BS50" s="62"/>
      <c r="BT50" s="32"/>
      <c r="BU50" s="87" t="s">
        <v>57</v>
      </c>
      <c r="BV50" s="110">
        <v>0.69999993661317872</v>
      </c>
      <c r="BW50" s="111">
        <v>55216.52</v>
      </c>
    </row>
    <row r="51" spans="1:78" x14ac:dyDescent="0.2">
      <c r="A51" s="30"/>
      <c r="B51" s="19" t="s">
        <v>46</v>
      </c>
      <c r="C51" s="72">
        <f>D51/D52</f>
        <v>0.6</v>
      </c>
      <c r="D51" s="73">
        <f>D52*0.6</f>
        <v>6559.6859999999997</v>
      </c>
      <c r="E51" s="54"/>
      <c r="F51" s="54"/>
      <c r="G51" s="4"/>
      <c r="H51" s="30"/>
      <c r="I51" s="30" t="s">
        <v>46</v>
      </c>
      <c r="J51" s="72">
        <f>K51/K52</f>
        <v>0.60000016660793742</v>
      </c>
      <c r="K51" s="67">
        <v>7202.54</v>
      </c>
      <c r="L51" s="67"/>
      <c r="M51" s="67"/>
      <c r="N51" s="4"/>
      <c r="O51" s="4"/>
      <c r="P51" s="15" t="s">
        <v>46</v>
      </c>
      <c r="Q51" s="66">
        <f>R51/R52</f>
        <v>0.6</v>
      </c>
      <c r="R51" s="67">
        <f>R52*60%</f>
        <v>7652.6966249999996</v>
      </c>
      <c r="S51" s="67"/>
      <c r="T51" s="67"/>
      <c r="U51" s="4"/>
      <c r="V51" s="4"/>
      <c r="W51" s="15" t="s">
        <v>46</v>
      </c>
      <c r="X51" s="66">
        <f>Y51/Y52</f>
        <v>0.6</v>
      </c>
      <c r="Y51" s="67">
        <f>Y52*60%</f>
        <v>7652.6939999999995</v>
      </c>
      <c r="Z51" s="67"/>
      <c r="AA51" s="95"/>
      <c r="AB51" s="4"/>
      <c r="AC51" s="4"/>
      <c r="AD51" s="15" t="s">
        <v>46</v>
      </c>
      <c r="AE51" s="66">
        <f>AF51/AF52</f>
        <v>0.6</v>
      </c>
      <c r="AF51" s="67">
        <f>AF52*60%</f>
        <v>7652.6939999999995</v>
      </c>
      <c r="AG51" s="67"/>
      <c r="AH51" s="95"/>
      <c r="AI51" s="4"/>
      <c r="AJ51" s="56"/>
      <c r="AK51" s="24" t="s">
        <v>46</v>
      </c>
      <c r="AL51" s="68">
        <f>AM51/AM52</f>
        <v>0.6</v>
      </c>
      <c r="AM51" s="69">
        <f>AM52*60%</f>
        <v>7652.6939999999995</v>
      </c>
      <c r="AN51" s="69"/>
      <c r="AO51" s="96"/>
      <c r="AP51" s="4"/>
      <c r="AQ51" s="56"/>
      <c r="AR51" s="24"/>
      <c r="AS51" s="68"/>
      <c r="AT51" s="69"/>
      <c r="AU51" s="69"/>
      <c r="AV51" s="96"/>
      <c r="AW51" s="5"/>
      <c r="AX51" s="56"/>
      <c r="AY51" s="24"/>
      <c r="AZ51" s="68"/>
      <c r="BA51" s="69"/>
      <c r="BB51" s="69"/>
      <c r="BC51" s="96"/>
      <c r="BD51" s="6"/>
      <c r="BE51" s="12">
        <v>15</v>
      </c>
      <c r="BF51" s="99" t="s">
        <v>69</v>
      </c>
      <c r="BG51" s="32"/>
      <c r="BH51" s="12"/>
      <c r="BJ51" s="32"/>
      <c r="BK51" s="32"/>
      <c r="BL51" s="12">
        <v>15</v>
      </c>
      <c r="BM51" s="99" t="s">
        <v>69</v>
      </c>
      <c r="BN51" s="32"/>
      <c r="BO51" s="12"/>
      <c r="BP51" s="106"/>
      <c r="BQ51" s="106"/>
      <c r="BT51" s="30"/>
      <c r="BU51" s="30"/>
      <c r="BV51" s="30"/>
      <c r="BW51" s="13">
        <f>BW49+BW50</f>
        <v>78880.75</v>
      </c>
      <c r="BZ51" s="14">
        <v>0</v>
      </c>
    </row>
    <row r="52" spans="1:78" x14ac:dyDescent="0.2">
      <c r="A52" s="30"/>
      <c r="B52" s="19" t="s">
        <v>48</v>
      </c>
      <c r="C52" s="53">
        <f>C50+C51</f>
        <v>1</v>
      </c>
      <c r="D52" s="54">
        <f>ROUND(9761.44*1.12,2)</f>
        <v>10932.81</v>
      </c>
      <c r="E52" s="54">
        <v>18528.79</v>
      </c>
      <c r="F52" s="54">
        <f>D52+E52</f>
        <v>29461.599999999999</v>
      </c>
      <c r="G52" s="4"/>
      <c r="H52" s="30"/>
      <c r="I52" s="30" t="s">
        <v>48</v>
      </c>
      <c r="J52" s="53">
        <f>J50+J51</f>
        <v>1</v>
      </c>
      <c r="K52" s="13">
        <f>K50+K51</f>
        <v>12004.23</v>
      </c>
      <c r="L52" s="13">
        <v>26028.79</v>
      </c>
      <c r="M52" s="13">
        <f>K52+L52</f>
        <v>38033.020000000004</v>
      </c>
      <c r="N52" s="4"/>
      <c r="O52" s="4"/>
      <c r="P52" s="30" t="s">
        <v>48</v>
      </c>
      <c r="Q52" s="55">
        <f>Q50+Q51</f>
        <v>1</v>
      </c>
      <c r="R52" s="13">
        <f>12004.23*1.0625</f>
        <v>12754.494375</v>
      </c>
      <c r="S52" s="13">
        <v>26028.79</v>
      </c>
      <c r="T52" s="13">
        <f>R52+S52</f>
        <v>38783.284375000003</v>
      </c>
      <c r="U52" s="4"/>
      <c r="V52" s="4"/>
      <c r="W52" s="30" t="s">
        <v>48</v>
      </c>
      <c r="X52" s="55">
        <f>X50+X51</f>
        <v>1</v>
      </c>
      <c r="Y52" s="13">
        <v>12754.49</v>
      </c>
      <c r="Z52" s="97">
        <v>26028.79</v>
      </c>
      <c r="AA52" s="97">
        <f>Y52+Z52</f>
        <v>38783.279999999999</v>
      </c>
      <c r="AB52" s="4"/>
      <c r="AC52" s="4"/>
      <c r="AD52" s="30" t="s">
        <v>48</v>
      </c>
      <c r="AE52" s="55">
        <f>AE50+AE51</f>
        <v>1</v>
      </c>
      <c r="AF52" s="13">
        <v>12754.49</v>
      </c>
      <c r="AG52" s="97">
        <v>26028.79</v>
      </c>
      <c r="AH52" s="97">
        <f>AF52+AG52</f>
        <v>38783.279999999999</v>
      </c>
      <c r="AI52" s="4"/>
      <c r="AJ52" s="56"/>
      <c r="AK52" s="57" t="s">
        <v>48</v>
      </c>
      <c r="AL52" s="58">
        <f>AL50+AL51</f>
        <v>1</v>
      </c>
      <c r="AM52" s="59">
        <v>12754.49</v>
      </c>
      <c r="AN52" s="71">
        <v>26028.79</v>
      </c>
      <c r="AO52" s="71">
        <f>AM52+AN52</f>
        <v>38783.279999999999</v>
      </c>
      <c r="AP52" s="4"/>
      <c r="AQ52" s="56"/>
      <c r="AR52" s="57"/>
      <c r="AW52" s="5"/>
      <c r="AX52" s="56"/>
      <c r="AY52" s="57"/>
      <c r="BD52" s="6"/>
      <c r="BE52" s="32"/>
      <c r="BF52" s="32" t="s">
        <v>56</v>
      </c>
      <c r="BG52" s="60">
        <f>BH52/BH54</f>
        <v>0.30000015212835174</v>
      </c>
      <c r="BH52" s="61">
        <v>23664.240000000002</v>
      </c>
      <c r="BJ52" s="32"/>
      <c r="BK52" s="32"/>
      <c r="BL52" s="32"/>
      <c r="BM52" s="32" t="s">
        <v>56</v>
      </c>
      <c r="BN52" s="60">
        <f>BP52/BP54</f>
        <v>0.30000006338682123</v>
      </c>
      <c r="BP52" s="61">
        <v>23664.23</v>
      </c>
      <c r="BQ52" s="106"/>
      <c r="BT52" s="30"/>
      <c r="BU52" s="30"/>
      <c r="BV52" s="30"/>
    </row>
    <row r="53" spans="1:78" x14ac:dyDescent="0.2">
      <c r="A53" s="30"/>
      <c r="B53" s="30"/>
      <c r="C53" s="30"/>
      <c r="D53" s="54"/>
      <c r="E53" s="54"/>
      <c r="F53" s="54"/>
      <c r="G53" s="4"/>
      <c r="H53" s="30"/>
      <c r="I53" s="30"/>
      <c r="J53" s="30"/>
      <c r="K53" s="13"/>
      <c r="L53" s="13"/>
      <c r="M53" s="13"/>
      <c r="N53" s="4"/>
      <c r="O53" s="4"/>
      <c r="P53" s="30"/>
      <c r="Q53" s="55"/>
      <c r="R53" s="13"/>
      <c r="S53" s="13"/>
      <c r="T53" s="13"/>
      <c r="U53" s="4"/>
      <c r="V53" s="4"/>
      <c r="W53" s="30"/>
      <c r="X53" s="55"/>
      <c r="Y53" s="13"/>
      <c r="Z53" s="97"/>
      <c r="AB53" s="4"/>
      <c r="AC53" s="4"/>
      <c r="AD53" s="30"/>
      <c r="AE53" s="55"/>
      <c r="AF53" s="13"/>
      <c r="AG53" s="97"/>
      <c r="AI53" s="4"/>
      <c r="AJ53" s="56"/>
      <c r="AK53" s="57"/>
      <c r="AL53" s="58"/>
      <c r="AM53" s="59"/>
      <c r="AN53" s="71"/>
      <c r="AO53" s="11"/>
      <c r="AP53" s="4"/>
      <c r="AQ53" s="56"/>
      <c r="AR53" s="57"/>
      <c r="AS53" s="58"/>
      <c r="AT53" s="59"/>
      <c r="AU53" s="98"/>
      <c r="AV53" s="11"/>
      <c r="AW53" s="5"/>
      <c r="AX53" s="56"/>
      <c r="AY53" s="57"/>
      <c r="AZ53" s="58"/>
      <c r="BA53" s="59"/>
      <c r="BB53" s="98"/>
      <c r="BC53" s="11"/>
      <c r="BD53" s="6"/>
      <c r="BE53" s="32"/>
      <c r="BF53" s="87" t="s">
        <v>57</v>
      </c>
      <c r="BG53" s="88">
        <f>BH53/BH54</f>
        <v>0.69999984787164826</v>
      </c>
      <c r="BH53" s="89">
        <v>55216.52</v>
      </c>
      <c r="BJ53" s="32"/>
      <c r="BK53" s="32"/>
      <c r="BL53" s="32"/>
      <c r="BM53" s="87" t="s">
        <v>57</v>
      </c>
      <c r="BN53" s="88">
        <f>BP53/BP54</f>
        <v>0.69999993661317872</v>
      </c>
      <c r="BO53" s="112"/>
      <c r="BP53" s="89">
        <v>55216.52</v>
      </c>
      <c r="BQ53" s="106"/>
      <c r="BT53" s="30"/>
      <c r="BU53" s="30"/>
      <c r="BV53" s="30"/>
    </row>
    <row r="54" spans="1:78" ht="13.5" thickBot="1" x14ac:dyDescent="0.25">
      <c r="A54" s="23">
        <v>15</v>
      </c>
      <c r="B54" s="19" t="s">
        <v>39</v>
      </c>
      <c r="C54" s="53">
        <f>D54/D56</f>
        <v>0.4</v>
      </c>
      <c r="D54" s="54">
        <f>D56*0.4</f>
        <v>5036.768</v>
      </c>
      <c r="E54" s="113"/>
      <c r="F54" s="54"/>
      <c r="G54" s="4"/>
      <c r="H54" s="30">
        <v>15</v>
      </c>
      <c r="I54" s="30" t="s">
        <v>40</v>
      </c>
      <c r="J54" s="53">
        <f>K54/K56</f>
        <v>0.39999985534426979</v>
      </c>
      <c r="K54" s="13">
        <v>5530.37</v>
      </c>
      <c r="L54" s="13"/>
      <c r="M54" s="13"/>
      <c r="N54" s="4"/>
      <c r="O54" s="4">
        <v>15</v>
      </c>
      <c r="P54" s="30" t="s">
        <v>40</v>
      </c>
      <c r="Q54" s="55">
        <f>R54/R56</f>
        <v>0.4</v>
      </c>
      <c r="R54" s="13">
        <f>R56*40%</f>
        <v>5876.0202500000005</v>
      </c>
      <c r="S54" s="13"/>
      <c r="T54" s="13"/>
      <c r="U54" s="4"/>
      <c r="V54" s="4">
        <v>15</v>
      </c>
      <c r="W54" s="30" t="s">
        <v>40</v>
      </c>
      <c r="X54" s="55">
        <f>Y54/Y56</f>
        <v>0.4</v>
      </c>
      <c r="Y54" s="13">
        <f>Y56*40%</f>
        <v>5876.02</v>
      </c>
      <c r="Z54" s="97"/>
      <c r="AB54" s="4"/>
      <c r="AC54" s="4">
        <v>15</v>
      </c>
      <c r="AD54" s="30" t="s">
        <v>40</v>
      </c>
      <c r="AE54" s="55">
        <f>AF54/AF56</f>
        <v>0.4</v>
      </c>
      <c r="AF54" s="13">
        <f>AF56*40%</f>
        <v>5876.02</v>
      </c>
      <c r="AG54" s="97"/>
      <c r="AI54" s="4"/>
      <c r="AJ54" s="56">
        <v>15</v>
      </c>
      <c r="AK54" s="57" t="s">
        <v>40</v>
      </c>
      <c r="AL54" s="58">
        <f>AM54/AM56</f>
        <v>0.4</v>
      </c>
      <c r="AM54" s="59">
        <f>AM56*40%</f>
        <v>5876.02</v>
      </c>
      <c r="AN54" s="71"/>
      <c r="AO54" s="11"/>
      <c r="AP54" s="4"/>
      <c r="AQ54" s="56"/>
      <c r="AR54" s="57"/>
      <c r="AS54" s="58"/>
      <c r="AT54" s="59"/>
      <c r="AU54" s="98"/>
      <c r="AV54" s="11"/>
      <c r="AW54" s="5"/>
      <c r="AX54" s="56"/>
      <c r="AY54" s="57"/>
      <c r="AZ54" s="58"/>
      <c r="BA54" s="59"/>
      <c r="BB54" s="71"/>
      <c r="BC54" s="71"/>
      <c r="BD54" s="6"/>
      <c r="BE54" s="32"/>
      <c r="BF54" s="12" t="s">
        <v>59</v>
      </c>
      <c r="BG54" s="60"/>
      <c r="BH54" s="61">
        <f>BH53+BH52</f>
        <v>78880.759999999995</v>
      </c>
      <c r="BJ54" s="32"/>
      <c r="BK54" s="62">
        <v>0</v>
      </c>
      <c r="BL54" s="114"/>
      <c r="BM54" s="115" t="s">
        <v>59</v>
      </c>
      <c r="BN54" s="116">
        <f>BN52+BN53</f>
        <v>1</v>
      </c>
      <c r="BO54" s="117"/>
      <c r="BP54" s="117">
        <f>+BP52+BP53</f>
        <v>78880.75</v>
      </c>
      <c r="BQ54" s="118"/>
      <c r="BR54" s="7">
        <f>(BP54/BH54)-1</f>
        <v>-1.2677362637436573E-7</v>
      </c>
      <c r="BS54" s="64"/>
      <c r="BT54" s="119"/>
      <c r="BU54" s="119"/>
      <c r="BV54" s="119"/>
      <c r="BX54" s="103"/>
      <c r="BY54" s="103"/>
    </row>
    <row r="55" spans="1:78" ht="13.5" thickTop="1" x14ac:dyDescent="0.2">
      <c r="A55" s="30"/>
      <c r="B55" s="19" t="s">
        <v>46</v>
      </c>
      <c r="C55" s="72">
        <f>D55/D56</f>
        <v>0.6</v>
      </c>
      <c r="D55" s="73">
        <f>D56*0.6</f>
        <v>7555.152</v>
      </c>
      <c r="E55" s="113"/>
      <c r="F55" s="54"/>
      <c r="G55" s="4"/>
      <c r="H55" s="30"/>
      <c r="I55" s="30" t="s">
        <v>46</v>
      </c>
      <c r="J55" s="72">
        <f>K55/K56</f>
        <v>0.60000014465573015</v>
      </c>
      <c r="K55" s="67">
        <v>8295.56</v>
      </c>
      <c r="L55" s="67"/>
      <c r="M55" s="67"/>
      <c r="N55" s="4"/>
      <c r="O55" s="4"/>
      <c r="P55" s="15" t="s">
        <v>46</v>
      </c>
      <c r="Q55" s="66">
        <f>R55/R56</f>
        <v>0.6</v>
      </c>
      <c r="R55" s="67">
        <f>R56*60%</f>
        <v>8814.0303750000003</v>
      </c>
      <c r="S55" s="67"/>
      <c r="T55" s="67"/>
      <c r="U55" s="4"/>
      <c r="V55" s="4"/>
      <c r="W55" s="15" t="s">
        <v>46</v>
      </c>
      <c r="X55" s="66">
        <f>Y55/Y56</f>
        <v>0.6</v>
      </c>
      <c r="Y55" s="67">
        <f>Y56*60%</f>
        <v>8814.0299999999988</v>
      </c>
      <c r="Z55" s="67"/>
      <c r="AA55" s="95"/>
      <c r="AB55" s="4"/>
      <c r="AC55" s="4"/>
      <c r="AD55" s="15" t="s">
        <v>46</v>
      </c>
      <c r="AE55" s="66">
        <f>AF55/AF56</f>
        <v>0.6</v>
      </c>
      <c r="AF55" s="67">
        <f>AF56*60%</f>
        <v>8814.0299999999988</v>
      </c>
      <c r="AG55" s="67"/>
      <c r="AH55" s="95"/>
      <c r="AI55" s="4"/>
      <c r="AJ55" s="56"/>
      <c r="AK55" s="24" t="s">
        <v>46</v>
      </c>
      <c r="AL55" s="68">
        <f>AM55/AM56</f>
        <v>0.6</v>
      </c>
      <c r="AM55" s="69">
        <f>AM56*60%</f>
        <v>8814.0299999999988</v>
      </c>
      <c r="AN55" s="69"/>
      <c r="AO55" s="96"/>
      <c r="AP55" s="4"/>
      <c r="AQ55" s="56"/>
      <c r="AR55" s="24"/>
      <c r="AS55" s="70"/>
      <c r="AT55" s="71"/>
      <c r="AU55" s="71"/>
      <c r="AV55" s="98"/>
      <c r="AW55" s="5"/>
      <c r="AX55" s="56"/>
      <c r="AY55" s="24"/>
      <c r="AZ55" s="70"/>
      <c r="BA55" s="71"/>
      <c r="BB55" s="71"/>
      <c r="BC55" s="98"/>
      <c r="BD55" s="6"/>
      <c r="BL55" s="12">
        <v>13</v>
      </c>
      <c r="BM55" s="99" t="s">
        <v>70</v>
      </c>
      <c r="BN55" s="120"/>
      <c r="BO55" s="121"/>
      <c r="BP55" s="122"/>
      <c r="BQ55" s="122"/>
      <c r="BS55" s="123"/>
      <c r="BT55" s="119"/>
      <c r="BU55" s="119"/>
      <c r="BV55" s="119"/>
      <c r="BX55" s="103"/>
      <c r="BY55" s="103"/>
    </row>
    <row r="56" spans="1:78" x14ac:dyDescent="0.2">
      <c r="A56" s="30"/>
      <c r="B56" s="19" t="s">
        <v>48</v>
      </c>
      <c r="C56" s="53">
        <f>C54+C55</f>
        <v>1</v>
      </c>
      <c r="D56" s="54">
        <f>ROUND(11242.79*1.12,2)</f>
        <v>12591.92</v>
      </c>
      <c r="E56" s="54">
        <v>32615.79</v>
      </c>
      <c r="F56" s="54">
        <f>D56+E56</f>
        <v>45207.71</v>
      </c>
      <c r="G56" s="4"/>
      <c r="H56" s="30"/>
      <c r="I56" s="30" t="s">
        <v>48</v>
      </c>
      <c r="J56" s="53">
        <f>J54+J55</f>
        <v>1</v>
      </c>
      <c r="K56" s="13">
        <f>K54+K55</f>
        <v>13825.93</v>
      </c>
      <c r="L56" s="13">
        <v>43615.79</v>
      </c>
      <c r="M56" s="13">
        <f>K56+L56</f>
        <v>57441.72</v>
      </c>
      <c r="N56" s="4"/>
      <c r="O56" s="4"/>
      <c r="P56" s="30" t="s">
        <v>48</v>
      </c>
      <c r="Q56" s="55">
        <f>Q54+Q55</f>
        <v>1</v>
      </c>
      <c r="R56" s="13">
        <f>13825.93*1.0625</f>
        <v>14690.050625</v>
      </c>
      <c r="S56" s="13">
        <v>43615.79</v>
      </c>
      <c r="T56" s="13">
        <f>R56+S56</f>
        <v>58305.840624999997</v>
      </c>
      <c r="U56" s="4"/>
      <c r="V56" s="4"/>
      <c r="W56" s="30" t="s">
        <v>48</v>
      </c>
      <c r="X56" s="55">
        <f>X54+X55</f>
        <v>1</v>
      </c>
      <c r="Y56" s="13">
        <v>14690.05</v>
      </c>
      <c r="Z56" s="97">
        <v>43615.79</v>
      </c>
      <c r="AA56" s="97">
        <f>Y56+Z56</f>
        <v>58305.84</v>
      </c>
      <c r="AB56" s="4"/>
      <c r="AC56" s="4"/>
      <c r="AD56" s="30" t="s">
        <v>48</v>
      </c>
      <c r="AE56" s="55">
        <f>AE54+AE55</f>
        <v>1</v>
      </c>
      <c r="AF56" s="13">
        <v>14690.05</v>
      </c>
      <c r="AG56" s="97">
        <v>43615.79</v>
      </c>
      <c r="AH56" s="97">
        <f>AF56+AG56</f>
        <v>58305.84</v>
      </c>
      <c r="AI56" s="4"/>
      <c r="AJ56" s="56"/>
      <c r="AK56" s="57" t="s">
        <v>48</v>
      </c>
      <c r="AL56" s="58">
        <f>AL54+AL55</f>
        <v>1</v>
      </c>
      <c r="AM56" s="59">
        <v>14690.05</v>
      </c>
      <c r="AN56" s="71">
        <v>43615.79</v>
      </c>
      <c r="AO56" s="71">
        <f>AM56+AN56</f>
        <v>58305.84</v>
      </c>
      <c r="AP56" s="4"/>
      <c r="AQ56" s="56"/>
      <c r="AR56" s="57"/>
      <c r="AS56" s="70"/>
      <c r="AT56" s="71"/>
      <c r="AU56" s="71"/>
      <c r="AV56" s="71"/>
      <c r="AW56" s="5"/>
      <c r="AX56" s="56"/>
      <c r="AY56" s="57"/>
      <c r="AZ56" s="74"/>
      <c r="BA56" s="74"/>
      <c r="BB56" s="74"/>
      <c r="BC56" s="74"/>
      <c r="BD56" s="6"/>
      <c r="BL56" s="12"/>
      <c r="BM56" s="32" t="s">
        <v>56</v>
      </c>
      <c r="BN56" s="82">
        <f>BN54+BN55</f>
        <v>1</v>
      </c>
      <c r="BO56" s="121">
        <v>7334.02</v>
      </c>
      <c r="BP56" s="162"/>
      <c r="BQ56" s="162"/>
      <c r="BS56" s="123"/>
      <c r="BT56" s="119"/>
      <c r="BU56" s="119"/>
      <c r="BV56" s="119"/>
      <c r="BX56" s="103"/>
      <c r="BY56" s="103"/>
    </row>
    <row r="57" spans="1:78" x14ac:dyDescent="0.2">
      <c r="A57" s="30"/>
      <c r="B57" s="30"/>
      <c r="C57" s="30"/>
      <c r="D57" s="54"/>
      <c r="E57" s="54"/>
      <c r="F57" s="54"/>
      <c r="G57" s="4"/>
      <c r="H57" s="30"/>
      <c r="I57" s="30"/>
      <c r="J57" s="30"/>
      <c r="K57" s="13"/>
      <c r="L57" s="13"/>
      <c r="M57" s="13"/>
      <c r="N57" s="4"/>
      <c r="O57" s="4"/>
      <c r="P57" s="30"/>
      <c r="Q57" s="55"/>
      <c r="R57" s="13"/>
      <c r="S57" s="13"/>
      <c r="T57" s="13"/>
      <c r="U57" s="4"/>
      <c r="V57" s="4"/>
      <c r="W57" s="30"/>
      <c r="X57" s="55"/>
      <c r="Y57" s="13"/>
      <c r="Z57" s="74"/>
      <c r="AB57" s="4"/>
      <c r="AC57" s="4"/>
      <c r="AD57" s="30"/>
      <c r="AE57" s="55"/>
      <c r="AF57" s="13"/>
      <c r="AG57" s="74"/>
      <c r="AI57" s="4"/>
      <c r="AJ57" s="56"/>
      <c r="AK57" s="57"/>
      <c r="AL57" s="58"/>
      <c r="AM57" s="59"/>
      <c r="AN57" s="98"/>
      <c r="AO57" s="11"/>
      <c r="AP57" s="4"/>
      <c r="AW57" s="5"/>
      <c r="BD57" s="6"/>
      <c r="BP57" s="123"/>
      <c r="BQ57" s="123"/>
      <c r="BS57" s="123"/>
      <c r="BT57" s="119"/>
      <c r="BU57" s="119"/>
      <c r="BV57" s="119"/>
      <c r="BW57" s="103"/>
      <c r="BX57" s="103"/>
      <c r="BY57" s="103"/>
    </row>
    <row r="58" spans="1:78" x14ac:dyDescent="0.2">
      <c r="A58" s="23">
        <v>16</v>
      </c>
      <c r="B58" s="19" t="s">
        <v>39</v>
      </c>
      <c r="C58" s="53">
        <f>D58/D60</f>
        <v>0.4</v>
      </c>
      <c r="D58" s="54">
        <f>D60*0.4</f>
        <v>5420.6040000000003</v>
      </c>
      <c r="E58" s="54"/>
      <c r="F58" s="54"/>
      <c r="G58" s="4"/>
      <c r="H58" s="30">
        <v>16</v>
      </c>
      <c r="I58" s="30" t="s">
        <v>40</v>
      </c>
      <c r="J58" s="53">
        <f>K58/K60</f>
        <v>0.39999973117484655</v>
      </c>
      <c r="K58" s="13">
        <v>5951.82</v>
      </c>
      <c r="L58" s="13"/>
      <c r="M58" s="13"/>
      <c r="N58" s="4"/>
      <c r="O58" s="4">
        <v>16</v>
      </c>
      <c r="P58" s="30" t="s">
        <v>40</v>
      </c>
      <c r="Q58" s="55">
        <f>R58/R60</f>
        <v>0.4</v>
      </c>
      <c r="R58" s="13">
        <f>R60*40%</f>
        <v>6323.8130000000001</v>
      </c>
      <c r="S58" s="13"/>
      <c r="T58" s="13"/>
      <c r="U58" s="4"/>
      <c r="V58" s="4">
        <v>16</v>
      </c>
      <c r="W58" s="30" t="s">
        <v>40</v>
      </c>
      <c r="X58" s="55">
        <f>Y58/Y60</f>
        <v>0.4</v>
      </c>
      <c r="Y58" s="13">
        <f>Y60*40%</f>
        <v>6323.8120000000008</v>
      </c>
      <c r="Z58" s="74"/>
      <c r="AB58" s="4"/>
      <c r="AC58" s="4">
        <v>16</v>
      </c>
      <c r="AD58" s="30" t="s">
        <v>40</v>
      </c>
      <c r="AE58" s="55">
        <f>AF58/AF60</f>
        <v>0.4</v>
      </c>
      <c r="AF58" s="13">
        <f>AF60*40%</f>
        <v>6323.8120000000008</v>
      </c>
      <c r="AG58" s="74"/>
      <c r="AI58" s="4"/>
      <c r="AJ58" s="56">
        <v>16</v>
      </c>
      <c r="AK58" s="57" t="s">
        <v>40</v>
      </c>
      <c r="AL58" s="58">
        <f>AM58/AM60</f>
        <v>0.4</v>
      </c>
      <c r="AM58" s="59">
        <f>AM60*40%</f>
        <v>6323.8120000000008</v>
      </c>
      <c r="AN58" s="98"/>
      <c r="AO58" s="11"/>
      <c r="AP58" s="4"/>
      <c r="AW58" s="5"/>
      <c r="BB58" s="97"/>
      <c r="BD58" s="6"/>
      <c r="BL58" s="12"/>
      <c r="BM58" s="124"/>
      <c r="BN58" s="74"/>
      <c r="BO58" s="74"/>
      <c r="BP58" s="125"/>
      <c r="BQ58" s="122"/>
      <c r="BS58" s="123"/>
      <c r="BT58" s="119"/>
      <c r="BU58" s="119"/>
      <c r="BV58" s="119"/>
      <c r="BX58" s="103"/>
      <c r="BY58" s="103"/>
    </row>
    <row r="59" spans="1:78" x14ac:dyDescent="0.2">
      <c r="A59" s="30"/>
      <c r="B59" s="19" t="s">
        <v>46</v>
      </c>
      <c r="C59" s="72">
        <f>D59/D60</f>
        <v>0.6</v>
      </c>
      <c r="D59" s="73">
        <f>D60*0.6</f>
        <v>8130.9059999999999</v>
      </c>
      <c r="E59" s="54" t="s">
        <v>50</v>
      </c>
      <c r="F59" s="54"/>
      <c r="G59" s="4"/>
      <c r="H59" s="30"/>
      <c r="I59" s="30" t="s">
        <v>46</v>
      </c>
      <c r="J59" s="72">
        <f>K59/K60</f>
        <v>0.60000026882515345</v>
      </c>
      <c r="K59" s="67">
        <v>8927.74</v>
      </c>
      <c r="L59" s="67"/>
      <c r="M59" s="67"/>
      <c r="N59" s="4"/>
      <c r="O59" s="4"/>
      <c r="P59" s="15" t="s">
        <v>46</v>
      </c>
      <c r="Q59" s="66">
        <f>R59/R60</f>
        <v>0.6</v>
      </c>
      <c r="R59" s="67">
        <f>R60*60%</f>
        <v>9485.7194999999992</v>
      </c>
      <c r="S59" s="67"/>
      <c r="T59" s="67"/>
      <c r="U59" s="4"/>
      <c r="V59" s="4"/>
      <c r="W59" s="15" t="s">
        <v>46</v>
      </c>
      <c r="X59" s="66">
        <f>Y59/Y60</f>
        <v>0.6</v>
      </c>
      <c r="Y59" s="67">
        <f>Y60*60%</f>
        <v>9485.7180000000008</v>
      </c>
      <c r="Z59" s="67"/>
      <c r="AA59" s="95"/>
      <c r="AB59" s="4"/>
      <c r="AC59" s="4"/>
      <c r="AD59" s="15" t="s">
        <v>46</v>
      </c>
      <c r="AE59" s="66">
        <f>AF59/AF60</f>
        <v>0.6</v>
      </c>
      <c r="AF59" s="67">
        <f>AF60*60%</f>
        <v>9485.7180000000008</v>
      </c>
      <c r="AG59" s="67"/>
      <c r="AH59" s="95"/>
      <c r="AI59" s="4"/>
      <c r="AJ59" s="56"/>
      <c r="AK59" s="24" t="s">
        <v>46</v>
      </c>
      <c r="AL59" s="68">
        <f>AM59/AM60</f>
        <v>0.6</v>
      </c>
      <c r="AM59" s="69">
        <f>AM60*60%</f>
        <v>9485.7180000000008</v>
      </c>
      <c r="AN59" s="69"/>
      <c r="AO59" s="96"/>
      <c r="AP59" s="4"/>
      <c r="AQ59" s="11"/>
      <c r="AR59" s="11"/>
      <c r="AS59" s="11"/>
      <c r="AT59" s="11"/>
      <c r="AU59" s="11"/>
      <c r="AV59" s="11"/>
      <c r="AW59" s="5"/>
      <c r="AX59" s="11"/>
      <c r="AY59" s="11"/>
      <c r="AZ59" s="11"/>
      <c r="BA59" s="11"/>
      <c r="BB59" s="121"/>
      <c r="BD59" s="6"/>
      <c r="BM59" s="74"/>
      <c r="BN59" s="126"/>
      <c r="BO59" s="74"/>
      <c r="BP59" s="122"/>
      <c r="BQ59" s="123"/>
      <c r="BS59" s="123"/>
      <c r="BT59" s="119"/>
      <c r="BU59" s="30"/>
      <c r="BV59" s="30"/>
      <c r="BX59" s="103"/>
      <c r="BY59" s="103"/>
    </row>
    <row r="60" spans="1:78" x14ac:dyDescent="0.2">
      <c r="A60" s="30"/>
      <c r="B60" s="19" t="s">
        <v>48</v>
      </c>
      <c r="C60" s="53">
        <f>C58+C59</f>
        <v>1</v>
      </c>
      <c r="D60" s="54">
        <f>ROUND(12099.56*1.12,2)</f>
        <v>13551.51</v>
      </c>
      <c r="E60" s="54">
        <v>55349.49</v>
      </c>
      <c r="F60" s="127">
        <f>E60+D60</f>
        <v>68901</v>
      </c>
      <c r="G60" s="4"/>
      <c r="H60" s="30"/>
      <c r="I60" s="30" t="s">
        <v>48</v>
      </c>
      <c r="J60" s="53">
        <f>J58+J59</f>
        <v>1</v>
      </c>
      <c r="K60" s="13">
        <f>K58+K59</f>
        <v>14879.56</v>
      </c>
      <c r="L60" s="13">
        <v>59314.44</v>
      </c>
      <c r="M60" s="13">
        <f>K60+L60</f>
        <v>74194</v>
      </c>
      <c r="N60" s="4"/>
      <c r="O60" s="4"/>
      <c r="P60" s="30" t="s">
        <v>48</v>
      </c>
      <c r="Q60" s="55">
        <f>Q58+Q59</f>
        <v>1</v>
      </c>
      <c r="R60" s="13">
        <f>14879.56*1.0625</f>
        <v>15809.532499999999</v>
      </c>
      <c r="S60" s="13">
        <v>59314.44</v>
      </c>
      <c r="T60" s="13">
        <f>R60+S60</f>
        <v>75123.972500000003</v>
      </c>
      <c r="U60" s="4"/>
      <c r="V60" s="4"/>
      <c r="W60" s="30" t="s">
        <v>48</v>
      </c>
      <c r="X60" s="55">
        <f>X58+X59</f>
        <v>1</v>
      </c>
      <c r="Y60" s="13">
        <v>15809.53</v>
      </c>
      <c r="Z60" s="97">
        <v>59314.44</v>
      </c>
      <c r="AA60" s="97">
        <f>Y60+Z60</f>
        <v>75123.97</v>
      </c>
      <c r="AB60" s="4"/>
      <c r="AC60" s="4"/>
      <c r="AD60" s="30" t="s">
        <v>48</v>
      </c>
      <c r="AE60" s="55">
        <f>AE58+AE59</f>
        <v>1</v>
      </c>
      <c r="AF60" s="13">
        <v>15809.53</v>
      </c>
      <c r="AG60" s="97">
        <v>59314.44</v>
      </c>
      <c r="AH60" s="97">
        <f>AF60+AG60</f>
        <v>75123.97</v>
      </c>
      <c r="AI60" s="4"/>
      <c r="AJ60" s="56"/>
      <c r="AK60" s="57" t="s">
        <v>48</v>
      </c>
      <c r="AL60" s="58">
        <f>AL58+AL59</f>
        <v>1</v>
      </c>
      <c r="AM60" s="59">
        <v>15809.53</v>
      </c>
      <c r="AN60" s="71">
        <v>59314.44</v>
      </c>
      <c r="AO60" s="71">
        <f>AM60+AN60</f>
        <v>75123.97</v>
      </c>
      <c r="AP60" s="4"/>
      <c r="AW60" s="5"/>
      <c r="BB60" s="128"/>
      <c r="BD60" s="6"/>
      <c r="BM60" s="74"/>
      <c r="BN60" s="74"/>
      <c r="BO60" s="74"/>
      <c r="BP60" s="122"/>
      <c r="BQ60" s="122"/>
      <c r="BS60" s="123"/>
      <c r="BT60" s="119"/>
      <c r="BU60" s="30"/>
      <c r="BV60" s="30"/>
      <c r="BX60" s="103"/>
      <c r="BY60" s="103"/>
    </row>
    <row r="61" spans="1:78" x14ac:dyDescent="0.2">
      <c r="A61" s="30"/>
      <c r="B61" s="30"/>
      <c r="C61" s="30"/>
      <c r="D61" s="30"/>
      <c r="E61" s="54"/>
      <c r="F61" s="54"/>
      <c r="G61" s="4"/>
      <c r="H61" s="30" t="s">
        <v>71</v>
      </c>
      <c r="I61" s="30" t="s">
        <v>72</v>
      </c>
      <c r="J61" s="30"/>
      <c r="K61" s="30"/>
      <c r="L61" s="30"/>
      <c r="M61" s="30"/>
      <c r="N61" s="4"/>
      <c r="U61" s="4"/>
      <c r="AB61" s="4"/>
      <c r="AI61" s="4"/>
      <c r="AJ61" s="11"/>
      <c r="AK61" s="11"/>
      <c r="AL61" s="11"/>
      <c r="AM61" s="11"/>
      <c r="AN61" s="11"/>
      <c r="AO61" s="11"/>
      <c r="AP61" s="4"/>
      <c r="AW61" s="5"/>
      <c r="BD61" s="6"/>
      <c r="BP61" s="125"/>
      <c r="BQ61" s="123"/>
      <c r="BT61" s="129"/>
      <c r="BU61" s="129"/>
      <c r="BV61" s="129"/>
      <c r="BW61" s="103"/>
    </row>
  </sheetData>
  <mergeCells count="46">
    <mergeCell ref="BE1:BJ1"/>
    <mergeCell ref="BL1:BQ1"/>
    <mergeCell ref="BT1:BY1"/>
    <mergeCell ref="O2:T2"/>
    <mergeCell ref="V2:AA2"/>
    <mergeCell ref="AC2:AH2"/>
    <mergeCell ref="AJ2:AO2"/>
    <mergeCell ref="AQ2:AV2"/>
    <mergeCell ref="AX2:BC2"/>
    <mergeCell ref="BE2:BJ2"/>
    <mergeCell ref="O1:T1"/>
    <mergeCell ref="V1:AA1"/>
    <mergeCell ref="AC1:AH1"/>
    <mergeCell ref="AJ1:AO1"/>
    <mergeCell ref="AQ1:AV1"/>
    <mergeCell ref="AX1:BC1"/>
    <mergeCell ref="BL2:BQ2"/>
    <mergeCell ref="BT2:BY2"/>
    <mergeCell ref="O3:T3"/>
    <mergeCell ref="V3:AA3"/>
    <mergeCell ref="AC3:AH3"/>
    <mergeCell ref="AJ3:AO3"/>
    <mergeCell ref="AQ3:AV3"/>
    <mergeCell ref="AX3:BC3"/>
    <mergeCell ref="BE3:BJ3"/>
    <mergeCell ref="BL3:BQ3"/>
    <mergeCell ref="BT3:BY3"/>
    <mergeCell ref="O4:T4"/>
    <mergeCell ref="V4:AA4"/>
    <mergeCell ref="AC4:AH4"/>
    <mergeCell ref="AJ4:AO4"/>
    <mergeCell ref="AQ4:AV4"/>
    <mergeCell ref="AX4:BC4"/>
    <mergeCell ref="BE4:BJ4"/>
    <mergeCell ref="BL4:BQ4"/>
    <mergeCell ref="BT4:BY4"/>
    <mergeCell ref="BP56:BQ56"/>
    <mergeCell ref="BL6:BQ6"/>
    <mergeCell ref="BT6:BY6"/>
    <mergeCell ref="BL7:BQ7"/>
    <mergeCell ref="BT7:BY7"/>
    <mergeCell ref="V7:AA7"/>
    <mergeCell ref="AC7:AH7"/>
    <mergeCell ref="AJ7:AO7"/>
    <mergeCell ref="AQ7:AV7"/>
    <mergeCell ref="AX7:BC7"/>
  </mergeCells>
  <printOptions horizontalCentered="1" gridLinesSet="0"/>
  <pageMargins left="0.78740157480314965" right="0.78740157480314965" top="0.84" bottom="0.43307086614173229" header="0.17" footer="0.19685039370078741"/>
  <pageSetup scale="90" pageOrder="overThenDown" orientation="portrait" r:id="rId1"/>
  <headerFooter alignWithMargins="0">
    <oddFooter>Página &amp;P</oddFooter>
  </headerFooter>
  <colBreaks count="5" manualBreakCount="5">
    <brk id="7" max="1048575" man="1"/>
    <brk id="14" max="1048575" man="1"/>
    <brk id="28" max="1048575" man="1"/>
    <brk id="35" max="1048575" man="1"/>
    <brk id="42" max="1048575" man="1"/>
  </colBreaks>
  <drawing r:id="rId2"/>
  <legacyDrawing r:id="rId3"/>
  <oleObjects>
    <mc:AlternateContent xmlns:mc="http://schemas.openxmlformats.org/markup-compatibility/2006">
      <mc:Choice Requires="x14">
        <oleObject progId="CorelDRAW.Graphic.11" shapeId="1025" r:id="rId4">
          <objectPr defaultSize="0" autoPict="0" r:id="rId5">
            <anchor moveWithCells="1" sizeWithCells="1">
              <from>
                <xdr:col>71</xdr:col>
                <xdr:colOff>57150</xdr:colOff>
                <xdr:row>0</xdr:row>
                <xdr:rowOff>9525</xdr:rowOff>
              </from>
              <to>
                <xdr:col>72</xdr:col>
                <xdr:colOff>0</xdr:colOff>
                <xdr:row>3</xdr:row>
                <xdr:rowOff>19050</xdr:rowOff>
              </to>
            </anchor>
          </objectPr>
        </oleObject>
      </mc:Choice>
      <mc:Fallback>
        <oleObject progId="CorelDRAW.Graphic.11" shapeId="1025" r:id="rId4"/>
      </mc:Fallback>
    </mc:AlternateContent>
    <mc:AlternateContent xmlns:mc="http://schemas.openxmlformats.org/markup-compatibility/2006">
      <mc:Choice Requires="x14">
        <oleObject progId="CorelDRAW.Graphic.11" shapeId="1026" r:id="rId6">
          <objectPr defaultSize="0" autoPict="0" r:id="rId5">
            <anchor moveWithCells="1" sizeWithCells="1">
              <from>
                <xdr:col>62</xdr:col>
                <xdr:colOff>647700</xdr:colOff>
                <xdr:row>0</xdr:row>
                <xdr:rowOff>0</xdr:rowOff>
              </from>
              <to>
                <xdr:col>63</xdr:col>
                <xdr:colOff>381000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26" r:id="rId6"/>
      </mc:Fallback>
    </mc:AlternateContent>
    <mc:AlternateContent xmlns:mc="http://schemas.openxmlformats.org/markup-compatibility/2006">
      <mc:Choice Requires="x14">
        <oleObject progId="CorelDRAW.Graphic.11" shapeId="1027" r:id="rId7">
          <objectPr defaultSize="0" autoPict="0" r:id="rId5">
            <anchor moveWithCells="1" sizeWithCells="1">
              <from>
                <xdr:col>56</xdr:col>
                <xdr:colOff>57150</xdr:colOff>
                <xdr:row>0</xdr:row>
                <xdr:rowOff>0</xdr:rowOff>
              </from>
              <to>
                <xdr:col>56</xdr:col>
                <xdr:colOff>476250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27" r:id="rId7"/>
      </mc:Fallback>
    </mc:AlternateContent>
    <mc:AlternateContent xmlns:mc="http://schemas.openxmlformats.org/markup-compatibility/2006">
      <mc:Choice Requires="x14">
        <oleObject progId="CorelDRAW.Graphic.11" shapeId="1028" r:id="rId8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419100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28" r:id="rId8"/>
      </mc:Fallback>
    </mc:AlternateContent>
    <mc:AlternateContent xmlns:mc="http://schemas.openxmlformats.org/markup-compatibility/2006">
      <mc:Choice Requires="x14">
        <oleObject progId="CorelDRAW.Graphic.11" shapeId="1029" r:id="rId9">
          <objectPr defaultSize="0" autoPict="0" r:id="rId5">
            <anchor moveWithCells="1" sizeWithCells="1">
              <from>
                <xdr:col>8</xdr:col>
                <xdr:colOff>552450</xdr:colOff>
                <xdr:row>2</xdr:row>
                <xdr:rowOff>19050</xdr:rowOff>
              </from>
              <to>
                <xdr:col>8</xdr:col>
                <xdr:colOff>971550</xdr:colOff>
                <xdr:row>5</xdr:row>
                <xdr:rowOff>28575</xdr:rowOff>
              </to>
            </anchor>
          </objectPr>
        </oleObject>
      </mc:Choice>
      <mc:Fallback>
        <oleObject progId="CorelDRAW.Graphic.11" shapeId="1029" r:id="rId9"/>
      </mc:Fallback>
    </mc:AlternateContent>
    <mc:AlternateContent xmlns:mc="http://schemas.openxmlformats.org/markup-compatibility/2006">
      <mc:Choice Requires="x14">
        <oleObject progId="CorelDRAW.Graphic.11" shapeId="1030" r:id="rId10">
          <objectPr defaultSize="0" autoPict="0" r:id="rId5">
            <anchor moveWithCells="1" sizeWithCells="1">
              <from>
                <xdr:col>14</xdr:col>
                <xdr:colOff>28575</xdr:colOff>
                <xdr:row>0</xdr:row>
                <xdr:rowOff>0</xdr:rowOff>
              </from>
              <to>
                <xdr:col>15</xdr:col>
                <xdr:colOff>9525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30" r:id="rId10"/>
      </mc:Fallback>
    </mc:AlternateContent>
    <mc:AlternateContent xmlns:mc="http://schemas.openxmlformats.org/markup-compatibility/2006">
      <mc:Choice Requires="x14">
        <oleObject progId="CorelDRAW.Graphic.11" shapeId="1031" r:id="rId11">
          <objectPr defaultSize="0" autoPict="0" r:id="rId5">
            <anchor moveWithCells="1" sizeWithCells="1">
              <from>
                <xdr:col>22</xdr:col>
                <xdr:colOff>657225</xdr:colOff>
                <xdr:row>1</xdr:row>
                <xdr:rowOff>28575</xdr:rowOff>
              </from>
              <to>
                <xdr:col>22</xdr:col>
                <xdr:colOff>1076325</xdr:colOff>
                <xdr:row>4</xdr:row>
                <xdr:rowOff>38100</xdr:rowOff>
              </to>
            </anchor>
          </objectPr>
        </oleObject>
      </mc:Choice>
      <mc:Fallback>
        <oleObject progId="CorelDRAW.Graphic.11" shapeId="1031" r:id="rId11"/>
      </mc:Fallback>
    </mc:AlternateContent>
    <mc:AlternateContent xmlns:mc="http://schemas.openxmlformats.org/markup-compatibility/2006">
      <mc:Choice Requires="x14">
        <oleObject progId="CorelDRAW.Graphic.11" shapeId="1032" r:id="rId12">
          <objectPr defaultSize="0" autoPict="0" r:id="rId5">
            <anchor moveWithCells="1" sizeWithCells="1">
              <from>
                <xdr:col>28</xdr:col>
                <xdr:colOff>466725</xdr:colOff>
                <xdr:row>0</xdr:row>
                <xdr:rowOff>114300</xdr:rowOff>
              </from>
              <to>
                <xdr:col>29</xdr:col>
                <xdr:colOff>200025</xdr:colOff>
                <xdr:row>3</xdr:row>
                <xdr:rowOff>123825</xdr:rowOff>
              </to>
            </anchor>
          </objectPr>
        </oleObject>
      </mc:Choice>
      <mc:Fallback>
        <oleObject progId="CorelDRAW.Graphic.11" shapeId="1032" r:id="rId12"/>
      </mc:Fallback>
    </mc:AlternateContent>
    <mc:AlternateContent xmlns:mc="http://schemas.openxmlformats.org/markup-compatibility/2006">
      <mc:Choice Requires="x14">
        <oleObject progId="CorelDRAW.Graphic.11" shapeId="1033" r:id="rId13">
          <objectPr defaultSize="0" autoPict="0" r:id="rId5">
            <anchor moveWithCells="1" sizeWithCells="1">
              <from>
                <xdr:col>35</xdr:col>
                <xdr:colOff>66675</xdr:colOff>
                <xdr:row>0</xdr:row>
                <xdr:rowOff>0</xdr:rowOff>
              </from>
              <to>
                <xdr:col>35</xdr:col>
                <xdr:colOff>485775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33" r:id="rId13"/>
      </mc:Fallback>
    </mc:AlternateContent>
    <mc:AlternateContent xmlns:mc="http://schemas.openxmlformats.org/markup-compatibility/2006">
      <mc:Choice Requires="x14">
        <oleObject progId="CorelDRAW.Graphic.11" shapeId="1034" r:id="rId14">
          <objectPr defaultSize="0" autoPict="0" r:id="rId5">
            <anchor moveWithCells="1" sizeWithCells="1">
              <from>
                <xdr:col>42</xdr:col>
                <xdr:colOff>19050</xdr:colOff>
                <xdr:row>0</xdr:row>
                <xdr:rowOff>0</xdr:rowOff>
              </from>
              <to>
                <xdr:col>42</xdr:col>
                <xdr:colOff>438150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34" r:id="rId14"/>
      </mc:Fallback>
    </mc:AlternateContent>
    <mc:AlternateContent xmlns:mc="http://schemas.openxmlformats.org/markup-compatibility/2006">
      <mc:Choice Requires="x14">
        <oleObject progId="CorelDRAW.Graphic.11" shapeId="1035" r:id="rId15">
          <objectPr defaultSize="0" autoPict="0" r:id="rId5">
            <anchor moveWithCells="1" sizeWithCells="1">
              <from>
                <xdr:col>49</xdr:col>
                <xdr:colOff>38100</xdr:colOff>
                <xdr:row>0</xdr:row>
                <xdr:rowOff>0</xdr:rowOff>
              </from>
              <to>
                <xdr:col>49</xdr:col>
                <xdr:colOff>457200</xdr:colOff>
                <xdr:row>3</xdr:row>
                <xdr:rowOff>9525</xdr:rowOff>
              </to>
            </anchor>
          </objectPr>
        </oleObject>
      </mc:Choice>
      <mc:Fallback>
        <oleObject progId="CorelDRAW.Graphic.11" shapeId="1035" r:id="rId1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3"/>
  <sheetViews>
    <sheetView workbookViewId="0">
      <pane ySplit="6" topLeftCell="A7" activePane="bottomLeft" state="frozen"/>
      <selection activeCell="A7" sqref="A7"/>
      <selection pane="bottomLeft" activeCell="A8" sqref="A8"/>
    </sheetView>
  </sheetViews>
  <sheetFormatPr baseColWidth="10" defaultRowHeight="12.75" x14ac:dyDescent="0.2"/>
  <cols>
    <col min="1" max="1" width="7.5" bestFit="1" customWidth="1"/>
    <col min="2" max="2" width="16.33203125" customWidth="1"/>
    <col min="4" max="4" width="17.1640625" customWidth="1"/>
    <col min="5" max="5" width="16.1640625" customWidth="1"/>
    <col min="6" max="6" width="19.33203125" customWidth="1"/>
    <col min="7" max="7" width="7.5" bestFit="1" customWidth="1"/>
    <col min="8" max="8" width="16.33203125" customWidth="1"/>
    <col min="10" max="10" width="17.1640625" customWidth="1"/>
    <col min="11" max="11" width="16.1640625" customWidth="1"/>
    <col min="12" max="12" width="19.33203125" customWidth="1"/>
    <col min="14" max="14" width="22.5" bestFit="1" customWidth="1"/>
    <col min="20" max="20" width="13" customWidth="1"/>
    <col min="21" max="21" width="22.5" bestFit="1" customWidth="1"/>
    <col min="28" max="28" width="22.5" bestFit="1" customWidth="1"/>
    <col min="35" max="35" width="16.83203125" customWidth="1"/>
    <col min="42" max="42" width="16.83203125" customWidth="1"/>
    <col min="45" max="45" width="17.6640625" bestFit="1" customWidth="1"/>
    <col min="47" max="47" width="15.33203125" bestFit="1" customWidth="1"/>
    <col min="53" max="53" width="17.5" bestFit="1" customWidth="1"/>
    <col min="55" max="55" width="15.33203125" bestFit="1" customWidth="1"/>
  </cols>
  <sheetData>
    <row r="1" spans="1:78" x14ac:dyDescent="0.2">
      <c r="A1" s="161" t="s">
        <v>0</v>
      </c>
      <c r="B1" s="161"/>
      <c r="C1" s="161"/>
      <c r="D1" s="161"/>
      <c r="E1" s="161"/>
      <c r="F1" s="161"/>
      <c r="G1" s="161" t="s">
        <v>0</v>
      </c>
      <c r="H1" s="161"/>
      <c r="I1" s="161"/>
      <c r="J1" s="161"/>
      <c r="K1" s="161"/>
      <c r="L1" s="161"/>
      <c r="M1" s="161" t="s">
        <v>0</v>
      </c>
      <c r="N1" s="161"/>
      <c r="O1" s="161"/>
      <c r="P1" s="161"/>
      <c r="Q1" s="161"/>
      <c r="R1" s="161"/>
      <c r="S1" s="161"/>
      <c r="T1" s="161" t="s">
        <v>0</v>
      </c>
      <c r="U1" s="161"/>
      <c r="V1" s="161"/>
      <c r="W1" s="161"/>
      <c r="X1" s="161"/>
      <c r="Y1" s="161"/>
      <c r="Z1" s="161"/>
      <c r="AA1" s="161" t="s">
        <v>0</v>
      </c>
      <c r="AB1" s="161"/>
      <c r="AC1" s="161"/>
      <c r="AD1" s="161"/>
      <c r="AE1" s="161"/>
      <c r="AF1" s="161"/>
      <c r="AG1" s="161"/>
      <c r="AH1" s="161" t="s">
        <v>0</v>
      </c>
      <c r="AI1" s="161"/>
      <c r="AJ1" s="161"/>
      <c r="AK1" s="161"/>
      <c r="AL1" s="161"/>
      <c r="AM1" s="161"/>
      <c r="AO1" s="161" t="s">
        <v>0</v>
      </c>
      <c r="AP1" s="161"/>
      <c r="AQ1" s="161"/>
      <c r="AR1" s="161"/>
      <c r="AS1" s="161"/>
      <c r="AT1" s="161"/>
      <c r="AW1" s="161" t="s">
        <v>0</v>
      </c>
      <c r="AX1" s="161"/>
      <c r="AY1" s="161"/>
      <c r="AZ1" s="161"/>
      <c r="BA1" s="161"/>
      <c r="BB1" s="161"/>
      <c r="BE1" s="161" t="s">
        <v>0</v>
      </c>
      <c r="BF1" s="161"/>
      <c r="BG1" s="161"/>
      <c r="BH1" s="161"/>
      <c r="BI1" s="161"/>
      <c r="BJ1" s="161"/>
      <c r="BL1" s="161" t="s">
        <v>0</v>
      </c>
      <c r="BM1" s="161"/>
      <c r="BN1" s="161"/>
      <c r="BO1" s="161"/>
      <c r="BP1" s="161"/>
      <c r="BQ1" s="161"/>
      <c r="BR1" s="161"/>
      <c r="BS1" s="12"/>
      <c r="BT1" s="161" t="s">
        <v>0</v>
      </c>
      <c r="BU1" s="161"/>
      <c r="BV1" s="161"/>
      <c r="BW1" s="161"/>
      <c r="BX1" s="161"/>
      <c r="BY1" s="161"/>
      <c r="BZ1" s="161"/>
    </row>
    <row r="2" spans="1:78" x14ac:dyDescent="0.2">
      <c r="A2" s="161" t="s">
        <v>2</v>
      </c>
      <c r="B2" s="161"/>
      <c r="C2" s="161"/>
      <c r="D2" s="161"/>
      <c r="E2" s="161"/>
      <c r="F2" s="161"/>
      <c r="G2" s="161" t="s">
        <v>2</v>
      </c>
      <c r="H2" s="161"/>
      <c r="I2" s="161"/>
      <c r="J2" s="161"/>
      <c r="K2" s="161"/>
      <c r="L2" s="161"/>
      <c r="M2" s="161" t="s">
        <v>2</v>
      </c>
      <c r="N2" s="161"/>
      <c r="O2" s="161"/>
      <c r="P2" s="161"/>
      <c r="Q2" s="161"/>
      <c r="R2" s="161"/>
      <c r="S2" s="161"/>
      <c r="T2" s="161" t="s">
        <v>2</v>
      </c>
      <c r="U2" s="161"/>
      <c r="V2" s="161"/>
      <c r="W2" s="161"/>
      <c r="X2" s="161"/>
      <c r="Y2" s="161"/>
      <c r="Z2" s="161"/>
      <c r="AA2" s="161" t="s">
        <v>2</v>
      </c>
      <c r="AB2" s="161"/>
      <c r="AC2" s="161"/>
      <c r="AD2" s="161"/>
      <c r="AE2" s="161"/>
      <c r="AF2" s="161"/>
      <c r="AG2" s="161"/>
      <c r="AH2" s="161" t="s">
        <v>73</v>
      </c>
      <c r="AI2" s="161"/>
      <c r="AJ2" s="161"/>
      <c r="AK2" s="161"/>
      <c r="AL2" s="161"/>
      <c r="AM2" s="161"/>
      <c r="AO2" s="161" t="s">
        <v>2</v>
      </c>
      <c r="AP2" s="161"/>
      <c r="AQ2" s="161"/>
      <c r="AR2" s="161"/>
      <c r="AS2" s="161"/>
      <c r="AT2" s="161"/>
      <c r="AW2" s="161" t="s">
        <v>2</v>
      </c>
      <c r="AX2" s="161"/>
      <c r="AY2" s="161"/>
      <c r="AZ2" s="161"/>
      <c r="BA2" s="161"/>
      <c r="BB2" s="161"/>
      <c r="BE2" s="161" t="s">
        <v>2</v>
      </c>
      <c r="BF2" s="161"/>
      <c r="BG2" s="161"/>
      <c r="BH2" s="161"/>
      <c r="BI2" s="161"/>
      <c r="BJ2" s="161"/>
      <c r="BL2" s="161" t="s">
        <v>2</v>
      </c>
      <c r="BM2" s="161"/>
      <c r="BN2" s="161"/>
      <c r="BO2" s="161"/>
      <c r="BP2" s="161"/>
      <c r="BQ2" s="161"/>
      <c r="BR2" s="161"/>
      <c r="BS2" s="12"/>
      <c r="BT2" s="161" t="s">
        <v>2</v>
      </c>
      <c r="BU2" s="161"/>
      <c r="BV2" s="161"/>
      <c r="BW2" s="161"/>
      <c r="BX2" s="161"/>
      <c r="BY2" s="161"/>
      <c r="BZ2" s="161"/>
    </row>
    <row r="3" spans="1:78" x14ac:dyDescent="0.2">
      <c r="A3" s="161" t="s">
        <v>3</v>
      </c>
      <c r="B3" s="161"/>
      <c r="C3" s="161"/>
      <c r="D3" s="161"/>
      <c r="E3" s="161"/>
      <c r="F3" s="161"/>
      <c r="G3" s="161" t="s">
        <v>3</v>
      </c>
      <c r="H3" s="161"/>
      <c r="I3" s="161"/>
      <c r="J3" s="161"/>
      <c r="K3" s="161"/>
      <c r="L3" s="161"/>
      <c r="M3" s="161" t="s">
        <v>3</v>
      </c>
      <c r="N3" s="161"/>
      <c r="O3" s="161"/>
      <c r="P3" s="161"/>
      <c r="Q3" s="161"/>
      <c r="R3" s="161"/>
      <c r="S3" s="161"/>
      <c r="T3" s="161" t="s">
        <v>3</v>
      </c>
      <c r="U3" s="161"/>
      <c r="V3" s="161"/>
      <c r="W3" s="161"/>
      <c r="X3" s="161"/>
      <c r="Y3" s="161"/>
      <c r="Z3" s="161"/>
      <c r="AA3" s="161" t="s">
        <v>3</v>
      </c>
      <c r="AB3" s="161"/>
      <c r="AC3" s="161"/>
      <c r="AD3" s="161"/>
      <c r="AE3" s="161"/>
      <c r="AF3" s="161"/>
      <c r="AG3" s="161"/>
      <c r="AH3" s="161" t="s">
        <v>74</v>
      </c>
      <c r="AI3" s="161"/>
      <c r="AJ3" s="161"/>
      <c r="AK3" s="161"/>
      <c r="AL3" s="161"/>
      <c r="AM3" s="161"/>
      <c r="AO3" s="161" t="s">
        <v>74</v>
      </c>
      <c r="AP3" s="161"/>
      <c r="AQ3" s="161"/>
      <c r="AR3" s="161"/>
      <c r="AS3" s="161"/>
      <c r="AT3" s="161"/>
      <c r="AW3" s="161" t="s">
        <v>74</v>
      </c>
      <c r="AX3" s="161"/>
      <c r="AY3" s="161"/>
      <c r="AZ3" s="161"/>
      <c r="BA3" s="161"/>
      <c r="BB3" s="161"/>
      <c r="BE3" s="161" t="s">
        <v>74</v>
      </c>
      <c r="BF3" s="161"/>
      <c r="BG3" s="161"/>
      <c r="BH3" s="161"/>
      <c r="BI3" s="161"/>
      <c r="BJ3" s="161"/>
      <c r="BL3" s="161" t="s">
        <v>74</v>
      </c>
      <c r="BM3" s="161"/>
      <c r="BN3" s="161"/>
      <c r="BO3" s="161"/>
      <c r="BP3" s="161"/>
      <c r="BQ3" s="161"/>
      <c r="BR3" s="161"/>
      <c r="BS3" s="12"/>
      <c r="BT3" s="161" t="s">
        <v>74</v>
      </c>
      <c r="BU3" s="161"/>
      <c r="BV3" s="161"/>
      <c r="BW3" s="161"/>
      <c r="BX3" s="161"/>
      <c r="BY3" s="161"/>
      <c r="BZ3" s="161"/>
    </row>
    <row r="4" spans="1:78" x14ac:dyDescent="0.2">
      <c r="A4" s="161" t="s">
        <v>5</v>
      </c>
      <c r="B4" s="161"/>
      <c r="C4" s="161"/>
      <c r="D4" s="161"/>
      <c r="E4" s="161"/>
      <c r="F4" s="161"/>
      <c r="G4" s="161" t="s">
        <v>5</v>
      </c>
      <c r="H4" s="161"/>
      <c r="I4" s="161"/>
      <c r="J4" s="161"/>
      <c r="K4" s="161"/>
      <c r="L4" s="161"/>
      <c r="M4" s="161" t="s">
        <v>5</v>
      </c>
      <c r="N4" s="161"/>
      <c r="O4" s="161"/>
      <c r="P4" s="161"/>
      <c r="Q4" s="161"/>
      <c r="R4" s="161"/>
      <c r="S4" s="161"/>
      <c r="T4" s="161" t="s">
        <v>5</v>
      </c>
      <c r="U4" s="161"/>
      <c r="V4" s="161"/>
      <c r="W4" s="161"/>
      <c r="X4" s="161"/>
      <c r="Y4" s="161"/>
      <c r="Z4" s="161"/>
      <c r="AA4" s="161" t="s">
        <v>5</v>
      </c>
      <c r="AB4" s="161"/>
      <c r="AC4" s="161"/>
      <c r="AD4" s="161"/>
      <c r="AE4" s="161"/>
      <c r="AF4" s="161"/>
      <c r="AG4" s="161"/>
      <c r="AH4" s="161" t="s">
        <v>5</v>
      </c>
      <c r="AI4" s="161"/>
      <c r="AJ4" s="161"/>
      <c r="AK4" s="161"/>
      <c r="AL4" s="161"/>
      <c r="AM4" s="161"/>
      <c r="AO4" s="161" t="s">
        <v>5</v>
      </c>
      <c r="AP4" s="161"/>
      <c r="AQ4" s="161"/>
      <c r="AR4" s="161"/>
      <c r="AS4" s="161"/>
      <c r="AT4" s="161"/>
      <c r="AW4" s="161" t="s">
        <v>5</v>
      </c>
      <c r="AX4" s="161"/>
      <c r="AY4" s="161"/>
      <c r="AZ4" s="161"/>
      <c r="BA4" s="161"/>
      <c r="BB4" s="161"/>
      <c r="BE4" s="161" t="s">
        <v>5</v>
      </c>
      <c r="BF4" s="161"/>
      <c r="BG4" s="161"/>
      <c r="BH4" s="161"/>
      <c r="BI4" s="161"/>
      <c r="BJ4" s="161"/>
      <c r="BL4" s="161" t="s">
        <v>5</v>
      </c>
      <c r="BM4" s="161"/>
      <c r="BN4" s="161"/>
      <c r="BO4" s="161"/>
      <c r="BP4" s="161"/>
      <c r="BQ4" s="161"/>
      <c r="BR4" s="161"/>
      <c r="BS4" s="12"/>
      <c r="BT4" s="161" t="s">
        <v>5</v>
      </c>
      <c r="BU4" s="161"/>
      <c r="BV4" s="161"/>
      <c r="BW4" s="161"/>
      <c r="BX4" s="161"/>
      <c r="BY4" s="161"/>
      <c r="BZ4" s="161"/>
    </row>
    <row r="5" spans="1:78" x14ac:dyDescent="0.2">
      <c r="A5" s="161" t="s">
        <v>75</v>
      </c>
      <c r="B5" s="161"/>
      <c r="C5" s="161"/>
      <c r="D5" s="161"/>
      <c r="E5" s="161"/>
      <c r="F5" s="161"/>
      <c r="G5" s="161" t="s">
        <v>76</v>
      </c>
      <c r="H5" s="161"/>
      <c r="I5" s="161"/>
      <c r="J5" s="161"/>
      <c r="K5" s="161"/>
      <c r="L5" s="161"/>
      <c r="M5" s="161" t="s">
        <v>77</v>
      </c>
      <c r="N5" s="161"/>
      <c r="O5" s="161"/>
      <c r="P5" s="161"/>
      <c r="Q5" s="161"/>
      <c r="R5" s="161"/>
      <c r="S5" s="161"/>
      <c r="T5" s="161" t="s">
        <v>78</v>
      </c>
      <c r="U5" s="161"/>
      <c r="V5" s="161"/>
      <c r="W5" s="161"/>
      <c r="X5" s="161"/>
      <c r="Y5" s="161"/>
      <c r="Z5" s="161"/>
      <c r="AA5" s="161" t="s">
        <v>79</v>
      </c>
      <c r="AB5" s="161"/>
      <c r="AC5" s="161"/>
      <c r="AD5" s="161"/>
      <c r="AE5" s="161"/>
      <c r="AF5" s="161"/>
      <c r="AG5" s="161"/>
      <c r="AH5" s="166" t="s">
        <v>80</v>
      </c>
      <c r="AI5" s="166"/>
      <c r="AJ5" s="166"/>
      <c r="AK5" s="166"/>
      <c r="AL5" s="166"/>
      <c r="AM5" s="166"/>
      <c r="AO5" s="166" t="s">
        <v>81</v>
      </c>
      <c r="AP5" s="166"/>
      <c r="AQ5" s="166"/>
      <c r="AR5" s="166"/>
      <c r="AS5" s="166"/>
      <c r="AT5" s="166"/>
      <c r="AW5" s="166" t="s">
        <v>82</v>
      </c>
      <c r="AX5" s="166"/>
      <c r="AY5" s="166"/>
      <c r="AZ5" s="166"/>
      <c r="BA5" s="166"/>
      <c r="BB5" s="166"/>
      <c r="BE5" s="166" t="s">
        <v>83</v>
      </c>
      <c r="BF5" s="166"/>
      <c r="BG5" s="166"/>
      <c r="BH5" s="166"/>
      <c r="BI5" s="166"/>
      <c r="BJ5" s="166"/>
      <c r="BL5" s="166" t="s">
        <v>84</v>
      </c>
      <c r="BM5" s="166"/>
      <c r="BN5" s="166"/>
      <c r="BO5" s="166"/>
      <c r="BP5" s="166"/>
      <c r="BQ5" s="166"/>
      <c r="BR5" s="166"/>
      <c r="BS5" s="131"/>
      <c r="BT5" s="166" t="s">
        <v>85</v>
      </c>
      <c r="BU5" s="166"/>
      <c r="BV5" s="166"/>
      <c r="BW5" s="166"/>
      <c r="BX5" s="166"/>
      <c r="BY5" s="166"/>
      <c r="BZ5" s="166"/>
    </row>
    <row r="6" spans="1:78" x14ac:dyDescent="0.2">
      <c r="A6" s="166" t="s">
        <v>86</v>
      </c>
      <c r="B6" s="166"/>
      <c r="C6" s="166"/>
      <c r="D6" s="166"/>
      <c r="E6" s="166"/>
      <c r="F6" s="166"/>
      <c r="G6" s="166" t="s">
        <v>86</v>
      </c>
      <c r="H6" s="166"/>
      <c r="I6" s="166"/>
      <c r="J6" s="166"/>
      <c r="K6" s="166"/>
      <c r="L6" s="166"/>
      <c r="M6" s="166" t="s">
        <v>86</v>
      </c>
      <c r="N6" s="166"/>
      <c r="O6" s="166"/>
      <c r="P6" s="166"/>
      <c r="Q6" s="166"/>
      <c r="R6" s="166"/>
      <c r="S6" s="166"/>
      <c r="T6" s="166" t="s">
        <v>86</v>
      </c>
      <c r="U6" s="166"/>
      <c r="V6" s="166"/>
      <c r="W6" s="166"/>
      <c r="X6" s="166"/>
      <c r="Y6" s="166"/>
      <c r="Z6" s="166"/>
      <c r="AA6" s="166" t="s">
        <v>86</v>
      </c>
      <c r="AB6" s="166"/>
      <c r="AC6" s="166"/>
      <c r="AD6" s="166"/>
      <c r="AE6" s="166"/>
      <c r="AF6" s="166"/>
      <c r="AG6" s="166"/>
      <c r="AH6" s="166" t="s">
        <v>86</v>
      </c>
      <c r="AI6" s="166"/>
      <c r="AJ6" s="166"/>
      <c r="AK6" s="166"/>
      <c r="AL6" s="166"/>
      <c r="AM6" s="166"/>
      <c r="AO6" s="166" t="s">
        <v>86</v>
      </c>
      <c r="AP6" s="166"/>
      <c r="AQ6" s="166"/>
      <c r="AR6" s="166"/>
      <c r="AS6" s="166"/>
      <c r="AT6" s="166"/>
      <c r="AW6" s="166" t="s">
        <v>86</v>
      </c>
      <c r="AX6" s="166"/>
      <c r="AY6" s="166"/>
      <c r="AZ6" s="166"/>
      <c r="BA6" s="166"/>
      <c r="BB6" s="166"/>
      <c r="BE6" s="166" t="s">
        <v>86</v>
      </c>
      <c r="BF6" s="166"/>
      <c r="BG6" s="166"/>
      <c r="BH6" s="166"/>
      <c r="BI6" s="166"/>
      <c r="BJ6" s="166"/>
      <c r="BL6" s="166" t="s">
        <v>86</v>
      </c>
      <c r="BM6" s="166"/>
      <c r="BN6" s="166"/>
      <c r="BO6" s="166"/>
      <c r="BP6" s="166"/>
      <c r="BQ6" s="166"/>
      <c r="BR6" s="166"/>
      <c r="BS6" s="131"/>
      <c r="BT6" s="166" t="s">
        <v>86</v>
      </c>
      <c r="BU6" s="166"/>
      <c r="BV6" s="166"/>
      <c r="BW6" s="166"/>
      <c r="BX6" s="166"/>
      <c r="BY6" s="166"/>
      <c r="BZ6" s="166"/>
    </row>
    <row r="7" spans="1:78" x14ac:dyDescent="0.2">
      <c r="A7" s="48" t="s">
        <v>34</v>
      </c>
      <c r="B7" s="49"/>
      <c r="C7" s="131"/>
      <c r="D7" s="131"/>
      <c r="E7" s="131"/>
      <c r="F7" s="131"/>
      <c r="G7" s="48" t="s">
        <v>34</v>
      </c>
      <c r="H7" s="49"/>
      <c r="I7" s="131"/>
      <c r="J7" s="131" t="s">
        <v>50</v>
      </c>
      <c r="K7" s="131"/>
      <c r="L7" s="131"/>
      <c r="M7" s="48" t="s">
        <v>34</v>
      </c>
      <c r="N7" s="131"/>
      <c r="O7" s="131" t="s">
        <v>50</v>
      </c>
      <c r="P7" s="131"/>
      <c r="Q7" s="131"/>
      <c r="R7" s="131"/>
      <c r="S7" s="131"/>
      <c r="T7" s="48" t="s">
        <v>34</v>
      </c>
      <c r="U7" s="131"/>
      <c r="V7" s="131"/>
      <c r="W7" s="131"/>
      <c r="X7" s="131"/>
      <c r="Y7" s="131"/>
      <c r="Z7" s="131"/>
      <c r="AA7" s="48" t="s">
        <v>34</v>
      </c>
      <c r="AB7" s="49"/>
      <c r="AC7" s="131"/>
      <c r="AD7" s="131"/>
      <c r="AE7" s="131"/>
      <c r="AF7" s="131"/>
      <c r="AH7" s="48" t="s">
        <v>34</v>
      </c>
      <c r="AJ7" s="131"/>
      <c r="AK7" s="131"/>
      <c r="AL7" s="131"/>
      <c r="AM7" s="131"/>
      <c r="AO7" s="48" t="s">
        <v>34</v>
      </c>
      <c r="AQ7" s="131"/>
      <c r="AR7" s="131"/>
      <c r="AS7" s="131"/>
      <c r="AT7" s="131"/>
      <c r="AW7" s="48" t="s">
        <v>34</v>
      </c>
      <c r="AX7" s="49"/>
      <c r="AY7" s="49"/>
      <c r="AZ7" s="50"/>
      <c r="BA7" s="50"/>
      <c r="BB7" s="50"/>
      <c r="BE7" s="48" t="s">
        <v>34</v>
      </c>
      <c r="BF7" s="49"/>
      <c r="BG7" s="49"/>
      <c r="BH7" s="50"/>
      <c r="BI7" s="50"/>
      <c r="BJ7" s="50"/>
      <c r="BL7" s="48" t="s">
        <v>34</v>
      </c>
      <c r="BM7" s="131"/>
      <c r="BN7" s="131"/>
      <c r="BO7" s="131"/>
      <c r="BP7" s="131"/>
      <c r="BQ7" s="131"/>
      <c r="BR7" s="131"/>
      <c r="BS7" s="131"/>
      <c r="BT7" s="48" t="s">
        <v>34</v>
      </c>
      <c r="BZ7" s="131"/>
    </row>
    <row r="8" spans="1:78" x14ac:dyDescent="0.2">
      <c r="A8" s="48"/>
      <c r="B8" s="49"/>
      <c r="C8" s="131"/>
      <c r="D8" s="131"/>
      <c r="E8" s="131"/>
      <c r="F8" s="131"/>
      <c r="G8" s="166" t="s">
        <v>87</v>
      </c>
      <c r="H8" s="166"/>
      <c r="I8" s="166"/>
      <c r="J8" s="166"/>
      <c r="K8" s="166"/>
      <c r="L8" s="166"/>
      <c r="M8" s="166" t="s">
        <v>88</v>
      </c>
      <c r="N8" s="166"/>
      <c r="O8" s="166"/>
      <c r="P8" s="166"/>
      <c r="Q8" s="166"/>
      <c r="R8" s="166"/>
      <c r="S8" s="131"/>
      <c r="T8" s="131"/>
      <c r="U8" s="166" t="s">
        <v>88</v>
      </c>
      <c r="V8" s="166"/>
      <c r="W8" s="166"/>
      <c r="X8" s="166"/>
      <c r="Y8" s="166"/>
      <c r="Z8" s="166"/>
      <c r="AA8" s="166" t="s">
        <v>89</v>
      </c>
      <c r="AB8" s="166"/>
      <c r="AC8" s="166"/>
      <c r="AD8" s="166"/>
      <c r="AE8" s="166"/>
      <c r="AF8" s="166"/>
      <c r="AH8" s="166" t="s">
        <v>90</v>
      </c>
      <c r="AI8" s="166"/>
      <c r="AJ8" s="166"/>
      <c r="AK8" s="166"/>
      <c r="AL8" s="166"/>
      <c r="AM8" s="166"/>
      <c r="AO8" s="166" t="s">
        <v>91</v>
      </c>
      <c r="AP8" s="166"/>
      <c r="AQ8" s="166"/>
      <c r="AR8" s="166"/>
      <c r="AS8" s="166"/>
      <c r="AT8" s="166"/>
      <c r="AW8" s="166" t="s">
        <v>92</v>
      </c>
      <c r="AX8" s="166"/>
      <c r="AY8" s="166"/>
      <c r="AZ8" s="166"/>
      <c r="BA8" s="166"/>
      <c r="BB8" s="166"/>
      <c r="BE8" s="166" t="s">
        <v>93</v>
      </c>
      <c r="BF8" s="166"/>
      <c r="BG8" s="166"/>
      <c r="BH8" s="166"/>
      <c r="BI8" s="166"/>
      <c r="BJ8" s="166"/>
      <c r="BM8" s="49"/>
      <c r="BN8" s="49"/>
      <c r="BO8" s="49"/>
      <c r="BP8" s="50"/>
      <c r="BQ8" t="s">
        <v>50</v>
      </c>
      <c r="BR8" s="50" t="s">
        <v>50</v>
      </c>
      <c r="BS8" s="50"/>
      <c r="BU8" s="166" t="s">
        <v>94</v>
      </c>
      <c r="BV8" s="166"/>
      <c r="BW8" s="166"/>
      <c r="BX8" s="166"/>
      <c r="BY8" s="166"/>
      <c r="BZ8" s="50" t="s">
        <v>50</v>
      </c>
    </row>
    <row r="9" spans="1:78" ht="13.5" thickBot="1" x14ac:dyDescent="0.25">
      <c r="A9" s="50" t="s">
        <v>22</v>
      </c>
      <c r="B9" s="50" t="s">
        <v>27</v>
      </c>
      <c r="C9" s="49"/>
      <c r="D9" s="50" t="s">
        <v>35</v>
      </c>
      <c r="E9" s="50" t="s">
        <v>36</v>
      </c>
      <c r="F9" s="50" t="s">
        <v>37</v>
      </c>
      <c r="G9" s="50" t="s">
        <v>22</v>
      </c>
      <c r="H9" s="50" t="s">
        <v>27</v>
      </c>
      <c r="I9" s="49"/>
      <c r="J9" s="50" t="s">
        <v>35</v>
      </c>
      <c r="K9" s="50" t="s">
        <v>36</v>
      </c>
      <c r="L9" s="50" t="s">
        <v>37</v>
      </c>
      <c r="M9" s="50" t="s">
        <v>22</v>
      </c>
      <c r="N9" s="50" t="s">
        <v>27</v>
      </c>
      <c r="O9" s="49"/>
      <c r="P9" s="50" t="s">
        <v>35</v>
      </c>
      <c r="Q9" s="50" t="s">
        <v>36</v>
      </c>
      <c r="R9" s="50" t="s">
        <v>37</v>
      </c>
      <c r="T9" s="50" t="s">
        <v>22</v>
      </c>
      <c r="U9" s="50" t="s">
        <v>27</v>
      </c>
      <c r="V9" s="49"/>
      <c r="W9" s="50" t="s">
        <v>35</v>
      </c>
      <c r="X9" s="50" t="s">
        <v>36</v>
      </c>
      <c r="Y9" s="50" t="s">
        <v>37</v>
      </c>
      <c r="AA9" s="50" t="s">
        <v>22</v>
      </c>
      <c r="AB9" s="50" t="s">
        <v>27</v>
      </c>
      <c r="AC9" s="49"/>
      <c r="AD9" s="50" t="s">
        <v>35</v>
      </c>
      <c r="AE9" s="50" t="s">
        <v>36</v>
      </c>
      <c r="AF9" s="50" t="s">
        <v>37</v>
      </c>
      <c r="AH9" s="50" t="s">
        <v>22</v>
      </c>
      <c r="AI9" s="50" t="s">
        <v>27</v>
      </c>
      <c r="AK9" s="50" t="s">
        <v>35</v>
      </c>
      <c r="AL9" s="50" t="s">
        <v>36</v>
      </c>
      <c r="AM9" s="50" t="s">
        <v>37</v>
      </c>
      <c r="AO9" s="50" t="s">
        <v>22</v>
      </c>
      <c r="AP9" s="50" t="s">
        <v>27</v>
      </c>
      <c r="AR9" s="50" t="s">
        <v>35</v>
      </c>
      <c r="AS9" s="50" t="s">
        <v>36</v>
      </c>
      <c r="AT9" s="50" t="s">
        <v>37</v>
      </c>
      <c r="AW9" s="44" t="s">
        <v>22</v>
      </c>
      <c r="AX9" s="44" t="s">
        <v>27</v>
      </c>
      <c r="AY9" s="43"/>
      <c r="AZ9" s="44" t="s">
        <v>35</v>
      </c>
      <c r="BA9" s="44" t="s">
        <v>36</v>
      </c>
      <c r="BB9" s="44" t="s">
        <v>37</v>
      </c>
      <c r="BC9" s="132"/>
      <c r="BE9" s="44" t="s">
        <v>22</v>
      </c>
      <c r="BF9" s="44" t="s">
        <v>27</v>
      </c>
      <c r="BG9" s="43"/>
      <c r="BH9" s="44" t="s">
        <v>35</v>
      </c>
      <c r="BI9" s="44" t="s">
        <v>36</v>
      </c>
      <c r="BJ9" s="44" t="s">
        <v>37</v>
      </c>
      <c r="BK9" s="133"/>
      <c r="BL9" s="44" t="s">
        <v>22</v>
      </c>
      <c r="BM9" s="44" t="s">
        <v>27</v>
      </c>
      <c r="BN9" s="44"/>
      <c r="BO9" s="43"/>
      <c r="BP9" s="44" t="s">
        <v>35</v>
      </c>
      <c r="BQ9" s="44" t="s">
        <v>36</v>
      </c>
      <c r="BR9" s="44" t="s">
        <v>37</v>
      </c>
      <c r="BS9" s="131"/>
      <c r="BT9" s="44" t="s">
        <v>22</v>
      </c>
      <c r="BU9" s="44" t="s">
        <v>27</v>
      </c>
      <c r="BV9" s="44"/>
      <c r="BW9" s="43"/>
      <c r="BX9" s="44" t="s">
        <v>35</v>
      </c>
      <c r="BY9" s="44" t="s">
        <v>36</v>
      </c>
      <c r="BZ9" s="44" t="s">
        <v>37</v>
      </c>
    </row>
    <row r="10" spans="1:78" ht="15.75" thickTop="1" x14ac:dyDescent="0.25">
      <c r="A10" s="12">
        <v>1</v>
      </c>
      <c r="B10" s="8" t="s">
        <v>41</v>
      </c>
      <c r="C10" s="60">
        <v>1</v>
      </c>
      <c r="D10" s="134">
        <v>4784.1172800000004</v>
      </c>
      <c r="E10" s="134">
        <v>5023.3231440000009</v>
      </c>
      <c r="F10" s="134">
        <v>5274.4893012000011</v>
      </c>
      <c r="G10" s="12">
        <v>1</v>
      </c>
      <c r="H10" s="8" t="s">
        <v>41</v>
      </c>
      <c r="I10" s="60">
        <v>1</v>
      </c>
      <c r="J10" s="134">
        <v>5008.97</v>
      </c>
      <c r="K10" s="134">
        <v>5259.42</v>
      </c>
      <c r="L10" s="134">
        <v>5522.39</v>
      </c>
      <c r="M10" s="12">
        <v>1</v>
      </c>
      <c r="N10" s="12" t="s">
        <v>41</v>
      </c>
      <c r="O10" s="60">
        <v>1</v>
      </c>
      <c r="P10" s="61">
        <v>5254.41</v>
      </c>
      <c r="Q10" s="61">
        <v>5517.13</v>
      </c>
      <c r="R10" s="61">
        <v>5792.99</v>
      </c>
      <c r="T10" s="12">
        <v>1</v>
      </c>
      <c r="U10" s="12" t="s">
        <v>41</v>
      </c>
      <c r="V10" s="60">
        <v>1</v>
      </c>
      <c r="W10" s="61">
        <v>5511.88</v>
      </c>
      <c r="X10" s="61">
        <v>5787.47</v>
      </c>
      <c r="Y10" s="61">
        <v>6076.84</v>
      </c>
      <c r="AA10" s="12">
        <v>1</v>
      </c>
      <c r="AB10" s="12" t="s">
        <v>41</v>
      </c>
      <c r="AC10" s="60">
        <v>1</v>
      </c>
      <c r="AD10" s="61">
        <v>5754.4</v>
      </c>
      <c r="AE10" s="61">
        <v>6042.12</v>
      </c>
      <c r="AF10" s="61">
        <v>6344.22</v>
      </c>
      <c r="AH10" s="12">
        <v>1</v>
      </c>
      <c r="AI10" s="12" t="s">
        <v>41</v>
      </c>
      <c r="AJ10" s="60">
        <v>1</v>
      </c>
      <c r="AK10" s="61">
        <v>5984.57</v>
      </c>
      <c r="AL10" s="61">
        <v>6283.8</v>
      </c>
      <c r="AM10" s="61">
        <v>6597.99</v>
      </c>
      <c r="AO10" s="12">
        <v>1</v>
      </c>
      <c r="AP10" s="12" t="s">
        <v>41</v>
      </c>
      <c r="AQ10" s="60">
        <v>1</v>
      </c>
      <c r="AR10" s="61">
        <v>6235.92</v>
      </c>
      <c r="AS10" s="61">
        <v>6547.72</v>
      </c>
      <c r="AT10" s="61">
        <v>6875.11</v>
      </c>
      <c r="AU10" s="135">
        <v>4.2000000000000003E-2</v>
      </c>
      <c r="AW10" s="12">
        <v>1</v>
      </c>
      <c r="AX10" s="12" t="s">
        <v>41</v>
      </c>
      <c r="AY10" s="60">
        <v>1</v>
      </c>
      <c r="AZ10" s="136">
        <v>6472.8849600000003</v>
      </c>
      <c r="BA10" s="136">
        <v>6796.5333600000004</v>
      </c>
      <c r="BB10" s="136">
        <v>7136.3641799999996</v>
      </c>
      <c r="BC10" s="135" t="s">
        <v>50</v>
      </c>
      <c r="BE10" s="12">
        <v>1</v>
      </c>
      <c r="BF10" s="12" t="s">
        <v>41</v>
      </c>
      <c r="BG10" s="60">
        <v>1</v>
      </c>
      <c r="BH10" s="136">
        <v>6731.8</v>
      </c>
      <c r="BI10" s="136">
        <v>7068.39</v>
      </c>
      <c r="BJ10" s="136">
        <v>7421.82</v>
      </c>
      <c r="BK10" s="135" t="s">
        <v>50</v>
      </c>
      <c r="BL10" s="12">
        <v>1</v>
      </c>
      <c r="BM10" s="12" t="s">
        <v>41</v>
      </c>
      <c r="BN10" s="12"/>
      <c r="BO10" s="60">
        <v>1</v>
      </c>
      <c r="BP10" s="136">
        <v>6731.8</v>
      </c>
      <c r="BQ10" s="136">
        <v>7068.39</v>
      </c>
      <c r="BR10" s="136">
        <v>7421.82</v>
      </c>
      <c r="BS10" s="137"/>
      <c r="BT10" s="12">
        <v>1</v>
      </c>
      <c r="BU10" s="12" t="s">
        <v>41</v>
      </c>
      <c r="BV10" s="12"/>
      <c r="BW10" s="60">
        <v>1</v>
      </c>
      <c r="BX10" s="138">
        <v>7001.0720000000001</v>
      </c>
      <c r="BY10" s="138">
        <v>7351.1256000000003</v>
      </c>
      <c r="BZ10" s="138">
        <v>7718.6927999999998</v>
      </c>
    </row>
    <row r="11" spans="1:78" ht="15" x14ac:dyDescent="0.25">
      <c r="A11" s="12"/>
      <c r="B11" s="8"/>
      <c r="C11" s="60"/>
      <c r="D11" s="13"/>
      <c r="E11" s="13"/>
      <c r="F11" s="13"/>
      <c r="G11" s="12"/>
      <c r="H11" s="8"/>
      <c r="I11" s="60"/>
      <c r="J11" s="13"/>
      <c r="K11" s="13"/>
      <c r="L11" s="13"/>
      <c r="M11" s="12"/>
      <c r="N11" s="12"/>
      <c r="O11" s="60"/>
      <c r="P11" s="61"/>
      <c r="Q11" s="61"/>
      <c r="R11" s="61"/>
      <c r="T11" s="12"/>
      <c r="U11" s="12"/>
      <c r="V11" s="60"/>
      <c r="W11" s="61"/>
      <c r="X11" s="61"/>
      <c r="Y11" s="61"/>
      <c r="AA11" s="12"/>
      <c r="AB11" s="12"/>
      <c r="AC11" s="60"/>
      <c r="AD11" s="61" t="s">
        <v>50</v>
      </c>
      <c r="AE11" s="61"/>
      <c r="AF11" s="61"/>
      <c r="AH11" s="12"/>
      <c r="AI11" s="12"/>
      <c r="AJ11" s="60"/>
      <c r="AK11" s="61" t="s">
        <v>50</v>
      </c>
      <c r="AL11" s="61"/>
      <c r="AM11" s="61"/>
      <c r="AO11" s="12"/>
      <c r="AP11" s="12"/>
      <c r="AQ11" s="60"/>
      <c r="AR11" s="61" t="s">
        <v>50</v>
      </c>
      <c r="AS11" s="61"/>
      <c r="AT11" s="61"/>
      <c r="AU11" s="135"/>
      <c r="AW11" s="12"/>
      <c r="AX11" s="12"/>
      <c r="AY11" s="60"/>
      <c r="AZ11" s="136"/>
      <c r="BA11" s="136"/>
      <c r="BB11" s="136"/>
      <c r="BC11" s="135"/>
      <c r="BE11" s="12"/>
      <c r="BF11" s="12"/>
      <c r="BG11" s="60"/>
      <c r="BH11" s="136"/>
      <c r="BI11" s="136"/>
      <c r="BJ11" s="136"/>
      <c r="BK11" s="135"/>
      <c r="BL11" s="12"/>
      <c r="BM11" s="12"/>
      <c r="BN11" s="12"/>
      <c r="BO11" s="60"/>
      <c r="BP11" s="136"/>
      <c r="BQ11" s="136"/>
      <c r="BR11" s="136"/>
      <c r="BS11" s="136"/>
      <c r="BT11" s="12"/>
      <c r="BU11" s="12"/>
      <c r="BV11" s="12"/>
      <c r="BW11" s="60"/>
    </row>
    <row r="12" spans="1:78" ht="15" x14ac:dyDescent="0.25">
      <c r="A12" s="12">
        <v>2</v>
      </c>
      <c r="B12" s="8" t="s">
        <v>41</v>
      </c>
      <c r="C12" s="60">
        <v>1</v>
      </c>
      <c r="D12" s="139">
        <v>5485.9696000000004</v>
      </c>
      <c r="E12" s="139">
        <v>5760.2680800000007</v>
      </c>
      <c r="F12" s="139">
        <v>6048.281484000001</v>
      </c>
      <c r="G12" s="12">
        <v>2</v>
      </c>
      <c r="H12" s="8" t="s">
        <v>41</v>
      </c>
      <c r="I12" s="60">
        <v>1</v>
      </c>
      <c r="J12" s="139">
        <v>5743.81</v>
      </c>
      <c r="K12" s="139">
        <v>6031</v>
      </c>
      <c r="L12" s="139">
        <v>6332.55</v>
      </c>
      <c r="M12" s="12">
        <v>2</v>
      </c>
      <c r="N12" s="12" t="s">
        <v>41</v>
      </c>
      <c r="O12" s="60">
        <v>1</v>
      </c>
      <c r="P12" s="61">
        <v>6025.26</v>
      </c>
      <c r="Q12" s="61">
        <v>6326.52</v>
      </c>
      <c r="R12" s="61">
        <v>6642.85</v>
      </c>
      <c r="T12" s="12">
        <v>2</v>
      </c>
      <c r="U12" s="12" t="s">
        <v>41</v>
      </c>
      <c r="V12" s="60">
        <v>1</v>
      </c>
      <c r="W12" s="61">
        <v>6320.49</v>
      </c>
      <c r="X12" s="61">
        <v>6636.52</v>
      </c>
      <c r="Y12" s="61">
        <v>6968.35</v>
      </c>
      <c r="AA12" s="12">
        <v>2</v>
      </c>
      <c r="AB12" s="12" t="s">
        <v>41</v>
      </c>
      <c r="AC12" s="60">
        <v>1</v>
      </c>
      <c r="AD12" s="61">
        <v>6598.6</v>
      </c>
      <c r="AE12" s="61">
        <v>6928.53</v>
      </c>
      <c r="AF12" s="61">
        <v>7274.95</v>
      </c>
      <c r="AH12" s="12">
        <v>2</v>
      </c>
      <c r="AI12" s="12" t="s">
        <v>41</v>
      </c>
      <c r="AJ12" s="60">
        <v>1</v>
      </c>
      <c r="AK12" s="61">
        <v>6862.54</v>
      </c>
      <c r="AL12" s="61">
        <v>7205.67</v>
      </c>
      <c r="AM12" s="61">
        <v>7565.95</v>
      </c>
      <c r="AO12" s="12">
        <v>2</v>
      </c>
      <c r="AP12" s="12" t="s">
        <v>41</v>
      </c>
      <c r="AQ12" s="60">
        <v>1</v>
      </c>
      <c r="AR12" s="61">
        <v>7150.77</v>
      </c>
      <c r="AS12" s="61">
        <v>7508.31</v>
      </c>
      <c r="AT12" s="61">
        <v>7883.72</v>
      </c>
      <c r="AU12" s="135">
        <v>4.2000000000000003E-2</v>
      </c>
      <c r="AW12" s="12">
        <v>2</v>
      </c>
      <c r="AX12" s="12" t="s">
        <v>41</v>
      </c>
      <c r="AY12" s="60">
        <v>1</v>
      </c>
      <c r="AZ12" s="136">
        <v>7422.4992600000005</v>
      </c>
      <c r="BA12" s="136">
        <v>7793.6257800000003</v>
      </c>
      <c r="BB12" s="136">
        <v>8183.3013600000004</v>
      </c>
      <c r="BC12" s="135"/>
      <c r="BE12" s="12">
        <v>2</v>
      </c>
      <c r="BF12" s="12" t="s">
        <v>41</v>
      </c>
      <c r="BG12" s="60">
        <v>1</v>
      </c>
      <c r="BH12" s="136">
        <v>7719.4</v>
      </c>
      <c r="BI12" s="136">
        <v>8105.37</v>
      </c>
      <c r="BJ12" s="136">
        <v>8510.6299999999992</v>
      </c>
      <c r="BK12" s="135"/>
      <c r="BL12" s="12">
        <v>2</v>
      </c>
      <c r="BM12" s="12" t="s">
        <v>41</v>
      </c>
      <c r="BN12" s="12"/>
      <c r="BO12" s="60">
        <v>1</v>
      </c>
      <c r="BP12" s="136">
        <v>7719.4</v>
      </c>
      <c r="BQ12" s="136">
        <v>8105.37</v>
      </c>
      <c r="BR12" s="136">
        <v>8510.6299999999992</v>
      </c>
      <c r="BS12" s="136"/>
      <c r="BT12" s="12">
        <v>2</v>
      </c>
      <c r="BU12" s="12" t="s">
        <v>41</v>
      </c>
      <c r="BV12" s="12"/>
      <c r="BW12" s="60">
        <v>1</v>
      </c>
      <c r="BX12" s="138">
        <v>8028.1759999999995</v>
      </c>
      <c r="BY12" s="138">
        <v>8429.5848000000005</v>
      </c>
      <c r="BZ12" s="138">
        <v>8851.0551999999989</v>
      </c>
    </row>
    <row r="13" spans="1:78" ht="15" x14ac:dyDescent="0.25">
      <c r="A13" s="12"/>
      <c r="B13" s="8"/>
      <c r="C13" s="60"/>
      <c r="D13" s="13"/>
      <c r="E13" s="13"/>
      <c r="F13" s="13"/>
      <c r="G13" s="12"/>
      <c r="H13" s="8"/>
      <c r="I13" s="60"/>
      <c r="J13" s="13"/>
      <c r="K13" s="13"/>
      <c r="L13" s="13"/>
      <c r="M13" s="12"/>
      <c r="N13" s="12"/>
      <c r="O13" s="60"/>
      <c r="P13" s="61"/>
      <c r="Q13" s="61"/>
      <c r="R13" s="61"/>
      <c r="T13" s="12"/>
      <c r="U13" s="12"/>
      <c r="V13" s="60"/>
      <c r="W13" s="61"/>
      <c r="X13" s="61"/>
      <c r="Y13" s="61"/>
      <c r="AA13" s="12"/>
      <c r="AB13" s="12"/>
      <c r="AC13" s="60"/>
      <c r="AD13" s="61"/>
      <c r="AE13" s="61"/>
      <c r="AF13" s="61"/>
      <c r="AH13" s="12"/>
      <c r="AI13" s="12"/>
      <c r="AJ13" s="60"/>
      <c r="AK13" s="61"/>
      <c r="AL13" s="61"/>
      <c r="AM13" s="61"/>
      <c r="AO13" s="12"/>
      <c r="AP13" s="12"/>
      <c r="AQ13" s="60"/>
      <c r="AR13" s="61"/>
      <c r="AS13" s="61"/>
      <c r="AT13" s="61"/>
      <c r="AU13" s="135"/>
      <c r="AW13" s="12"/>
      <c r="AX13" s="12"/>
      <c r="AY13" s="60"/>
      <c r="AZ13" s="136"/>
      <c r="BA13" s="136"/>
      <c r="BB13" s="136"/>
      <c r="BC13" s="135"/>
      <c r="BE13" s="12"/>
      <c r="BF13" s="12"/>
      <c r="BG13" s="60"/>
      <c r="BH13" s="136"/>
      <c r="BI13" s="136"/>
      <c r="BJ13" s="136"/>
      <c r="BK13" s="135"/>
      <c r="BL13" s="12"/>
      <c r="BM13" s="12"/>
      <c r="BN13" s="12"/>
      <c r="BO13" s="60"/>
      <c r="BP13" s="136"/>
      <c r="BQ13" s="136"/>
      <c r="BR13" s="136"/>
      <c r="BS13" s="136"/>
      <c r="BT13" s="12"/>
      <c r="BU13" s="12"/>
      <c r="BV13" s="12"/>
      <c r="BW13" s="60"/>
    </row>
    <row r="14" spans="1:78" ht="15" x14ac:dyDescent="0.25">
      <c r="A14" s="12">
        <v>3</v>
      </c>
      <c r="B14" s="8" t="s">
        <v>41</v>
      </c>
      <c r="C14" s="60">
        <v>1</v>
      </c>
      <c r="D14" s="140">
        <v>6320.4475599999996</v>
      </c>
      <c r="E14" s="140">
        <v>6636.4699380000002</v>
      </c>
      <c r="F14" s="140">
        <v>6968.2934349000006</v>
      </c>
      <c r="G14" s="12">
        <v>3</v>
      </c>
      <c r="H14" s="8" t="s">
        <v>41</v>
      </c>
      <c r="I14" s="60">
        <v>1</v>
      </c>
      <c r="J14" s="140">
        <v>6617.51</v>
      </c>
      <c r="K14" s="140">
        <v>6948.38</v>
      </c>
      <c r="L14" s="140">
        <v>7295.8</v>
      </c>
      <c r="M14" s="12">
        <v>3</v>
      </c>
      <c r="N14" s="12" t="s">
        <v>41</v>
      </c>
      <c r="O14" s="60">
        <v>1</v>
      </c>
      <c r="P14" s="61">
        <v>6941.77</v>
      </c>
      <c r="Q14" s="61">
        <v>7288.85</v>
      </c>
      <c r="R14" s="61">
        <v>7653.3</v>
      </c>
      <c r="T14" s="12">
        <v>3</v>
      </c>
      <c r="U14" s="12" t="s">
        <v>41</v>
      </c>
      <c r="V14" s="60">
        <v>1</v>
      </c>
      <c r="W14" s="61">
        <v>7281.91</v>
      </c>
      <c r="X14" s="61">
        <v>7646.01</v>
      </c>
      <c r="Y14" s="61">
        <v>8028.31</v>
      </c>
      <c r="AA14" s="12">
        <v>3</v>
      </c>
      <c r="AB14" s="12" t="s">
        <v>41</v>
      </c>
      <c r="AC14" s="60">
        <v>1</v>
      </c>
      <c r="AD14" s="61">
        <v>7602.32</v>
      </c>
      <c r="AE14" s="61">
        <v>7982.43</v>
      </c>
      <c r="AF14" s="61">
        <v>8381.5499999999993</v>
      </c>
      <c r="AH14" s="12">
        <v>3</v>
      </c>
      <c r="AI14" s="12" t="s">
        <v>41</v>
      </c>
      <c r="AJ14" s="60">
        <v>1</v>
      </c>
      <c r="AK14" s="61">
        <v>7906.41</v>
      </c>
      <c r="AL14" s="61">
        <v>8301.73</v>
      </c>
      <c r="AM14" s="61">
        <v>8716.82</v>
      </c>
      <c r="AO14" s="12">
        <v>3</v>
      </c>
      <c r="AP14" s="12" t="s">
        <v>41</v>
      </c>
      <c r="AQ14" s="60">
        <v>1</v>
      </c>
      <c r="AR14" s="61">
        <v>8238.48</v>
      </c>
      <c r="AS14" s="61">
        <v>8650.4</v>
      </c>
      <c r="AT14" s="61">
        <v>9082.93</v>
      </c>
      <c r="AU14" s="135">
        <v>4.2000000000000003E-2</v>
      </c>
      <c r="AW14" s="12">
        <v>3</v>
      </c>
      <c r="AX14" s="12" t="s">
        <v>41</v>
      </c>
      <c r="AY14" s="60">
        <v>1</v>
      </c>
      <c r="AZ14" s="136">
        <v>8551.5422400000007</v>
      </c>
      <c r="BA14" s="136">
        <v>8979.1152000000002</v>
      </c>
      <c r="BB14" s="136">
        <v>9428.0813400000006</v>
      </c>
      <c r="BC14" s="135"/>
      <c r="BE14" s="12">
        <v>3</v>
      </c>
      <c r="BF14" s="12" t="s">
        <v>41</v>
      </c>
      <c r="BG14" s="60">
        <v>1</v>
      </c>
      <c r="BH14" s="136">
        <v>8893.6</v>
      </c>
      <c r="BI14" s="136">
        <v>9338.2800000000007</v>
      </c>
      <c r="BJ14" s="136">
        <v>9805.2000000000007</v>
      </c>
      <c r="BK14" s="135"/>
      <c r="BL14" s="12">
        <v>3</v>
      </c>
      <c r="BM14" s="12" t="s">
        <v>41</v>
      </c>
      <c r="BN14" s="12"/>
      <c r="BO14" s="60">
        <v>1</v>
      </c>
      <c r="BP14" s="136">
        <v>8893.6</v>
      </c>
      <c r="BQ14" s="136">
        <v>9338.2800000000007</v>
      </c>
      <c r="BR14" s="136">
        <v>9805.2000000000007</v>
      </c>
      <c r="BS14" s="136"/>
      <c r="BT14" s="12">
        <v>3</v>
      </c>
      <c r="BU14" s="12" t="s">
        <v>41</v>
      </c>
      <c r="BV14" s="12"/>
      <c r="BW14" s="60">
        <v>1</v>
      </c>
      <c r="BX14" s="138">
        <v>9249.344000000001</v>
      </c>
      <c r="BY14" s="138">
        <v>9711.8112000000019</v>
      </c>
      <c r="BZ14" s="138">
        <v>10197.408000000001</v>
      </c>
    </row>
    <row r="15" spans="1:78" ht="15" x14ac:dyDescent="0.25">
      <c r="A15" s="12"/>
      <c r="B15" s="8"/>
      <c r="C15" s="60"/>
      <c r="G15" s="12"/>
      <c r="H15" s="8"/>
      <c r="I15" s="60"/>
      <c r="M15" s="12"/>
      <c r="N15" s="12"/>
      <c r="O15" s="60"/>
      <c r="P15" s="61"/>
      <c r="Q15" s="61"/>
      <c r="R15" s="61"/>
      <c r="T15" s="12"/>
      <c r="U15" s="12"/>
      <c r="V15" s="60"/>
      <c r="W15" s="61"/>
      <c r="X15" s="61"/>
      <c r="Y15" s="61"/>
      <c r="AA15" s="12"/>
      <c r="AB15" s="12"/>
      <c r="AC15" s="60"/>
      <c r="AD15" s="61"/>
      <c r="AE15" s="61"/>
      <c r="AF15" s="61"/>
      <c r="AH15" s="12"/>
      <c r="AI15" s="12"/>
      <c r="AJ15" s="60"/>
      <c r="AK15" s="61"/>
      <c r="AL15" s="61"/>
      <c r="AM15" s="61"/>
      <c r="AO15" s="12"/>
      <c r="AP15" s="12"/>
      <c r="AQ15" s="60"/>
      <c r="AR15" s="61"/>
      <c r="AS15" s="61"/>
      <c r="AT15" s="61"/>
      <c r="AU15" s="135"/>
      <c r="AW15" s="12"/>
      <c r="AX15" s="12"/>
      <c r="AY15" s="60"/>
      <c r="AZ15" s="136"/>
      <c r="BA15" s="136"/>
      <c r="BB15" s="136"/>
      <c r="BC15" s="135"/>
      <c r="BE15" s="12"/>
      <c r="BF15" s="12"/>
      <c r="BG15" s="60"/>
      <c r="BH15" s="136"/>
      <c r="BI15" s="136"/>
      <c r="BJ15" s="136"/>
      <c r="BK15" s="135"/>
      <c r="BL15" s="12"/>
      <c r="BM15" s="12"/>
      <c r="BN15" s="12"/>
      <c r="BO15" s="60"/>
      <c r="BP15" s="136"/>
      <c r="BQ15" s="136"/>
      <c r="BR15" s="136"/>
      <c r="BS15" s="136"/>
      <c r="BT15" s="12"/>
      <c r="BU15" s="12"/>
      <c r="BV15" s="12"/>
      <c r="BW15" s="60"/>
    </row>
    <row r="16" spans="1:78" ht="15" x14ac:dyDescent="0.25">
      <c r="A16" s="12">
        <v>4</v>
      </c>
      <c r="B16" s="8" t="s">
        <v>41</v>
      </c>
      <c r="C16" s="60">
        <v>1</v>
      </c>
      <c r="D16" s="140">
        <v>7316.7126000000007</v>
      </c>
      <c r="E16" s="140">
        <v>7682.5482300000012</v>
      </c>
      <c r="F16" s="140">
        <v>8066.6756415000018</v>
      </c>
      <c r="G16" s="12">
        <v>4</v>
      </c>
      <c r="H16" s="8" t="s">
        <v>41</v>
      </c>
      <c r="I16" s="60">
        <v>1</v>
      </c>
      <c r="J16" s="140">
        <v>7660.6</v>
      </c>
      <c r="K16" s="140">
        <v>8043.63</v>
      </c>
      <c r="L16" s="140">
        <v>8445.81</v>
      </c>
      <c r="M16" s="12">
        <v>4</v>
      </c>
      <c r="N16" s="12" t="s">
        <v>41</v>
      </c>
      <c r="O16" s="60">
        <v>1</v>
      </c>
      <c r="P16" s="61">
        <v>8035.97</v>
      </c>
      <c r="Q16" s="61">
        <v>8437.77</v>
      </c>
      <c r="R16" s="61">
        <v>8859.65</v>
      </c>
      <c r="T16" s="12">
        <v>4</v>
      </c>
      <c r="U16" s="12" t="s">
        <v>41</v>
      </c>
      <c r="V16" s="60">
        <v>1</v>
      </c>
      <c r="W16" s="61">
        <v>8429.73</v>
      </c>
      <c r="X16" s="61">
        <v>8851.2199999999993</v>
      </c>
      <c r="Y16" s="61">
        <v>9293.7800000000007</v>
      </c>
      <c r="AA16" s="12">
        <v>4</v>
      </c>
      <c r="AB16" s="12" t="s">
        <v>41</v>
      </c>
      <c r="AC16" s="60">
        <v>1</v>
      </c>
      <c r="AD16" s="61">
        <v>8800.64</v>
      </c>
      <c r="AE16" s="61">
        <v>9240.67</v>
      </c>
      <c r="AF16" s="61">
        <v>9702.7000000000007</v>
      </c>
      <c r="AH16" s="12">
        <v>4</v>
      </c>
      <c r="AI16" s="12" t="s">
        <v>41</v>
      </c>
      <c r="AJ16" s="60">
        <v>1</v>
      </c>
      <c r="AK16" s="61">
        <v>9152.66</v>
      </c>
      <c r="AL16" s="61">
        <v>9610.2999999999993</v>
      </c>
      <c r="AM16" s="61">
        <v>10090.81</v>
      </c>
      <c r="AO16" s="12">
        <v>4</v>
      </c>
      <c r="AP16" s="12" t="s">
        <v>41</v>
      </c>
      <c r="AQ16" s="60">
        <v>1</v>
      </c>
      <c r="AR16" s="61">
        <v>9518.77</v>
      </c>
      <c r="AS16" s="61">
        <v>9994.7099999999991</v>
      </c>
      <c r="AT16" s="61">
        <v>10494.44</v>
      </c>
      <c r="AU16" s="135">
        <v>0.04</v>
      </c>
      <c r="AW16" s="12">
        <v>4</v>
      </c>
      <c r="AX16" s="12" t="s">
        <v>41</v>
      </c>
      <c r="AY16" s="60">
        <v>1</v>
      </c>
      <c r="AZ16" s="136">
        <v>9880.4832600000009</v>
      </c>
      <c r="BA16" s="136">
        <v>10374.508979999999</v>
      </c>
      <c r="BB16" s="136">
        <v>10893.228720000001</v>
      </c>
      <c r="BC16" s="135"/>
      <c r="BE16" s="12">
        <v>4</v>
      </c>
      <c r="BF16" s="12" t="s">
        <v>41</v>
      </c>
      <c r="BG16" s="60">
        <v>1</v>
      </c>
      <c r="BH16" s="136">
        <v>10275.700000000001</v>
      </c>
      <c r="BI16" s="136">
        <v>10789.49</v>
      </c>
      <c r="BJ16" s="136">
        <v>11328.96</v>
      </c>
      <c r="BK16" s="135"/>
      <c r="BL16" s="12">
        <v>4</v>
      </c>
      <c r="BM16" s="12" t="s">
        <v>41</v>
      </c>
      <c r="BN16" s="12"/>
      <c r="BO16" s="60">
        <v>1</v>
      </c>
      <c r="BP16" s="136">
        <v>10275.700000000001</v>
      </c>
      <c r="BQ16" s="136">
        <v>10789.49</v>
      </c>
      <c r="BR16" s="136">
        <v>11328.96</v>
      </c>
      <c r="BS16" s="136"/>
      <c r="BT16" s="12">
        <v>4</v>
      </c>
      <c r="BU16" s="12" t="s">
        <v>41</v>
      </c>
      <c r="BV16" s="12"/>
      <c r="BW16" s="60">
        <v>1</v>
      </c>
      <c r="BX16" s="138">
        <v>10686.728000000001</v>
      </c>
      <c r="BY16" s="138">
        <v>11221.069600000001</v>
      </c>
      <c r="BZ16" s="138">
        <v>11782.118399999999</v>
      </c>
    </row>
    <row r="17" spans="1:78" ht="15" x14ac:dyDescent="0.25">
      <c r="A17" s="12"/>
      <c r="B17" s="8"/>
      <c r="C17" s="60"/>
      <c r="G17" s="12"/>
      <c r="H17" s="8"/>
      <c r="I17" s="60"/>
      <c r="M17" s="12"/>
      <c r="N17" s="12"/>
      <c r="O17" s="60"/>
      <c r="P17" s="61"/>
      <c r="Q17" s="61"/>
      <c r="R17" s="61"/>
      <c r="T17" s="12"/>
      <c r="U17" s="12"/>
      <c r="V17" s="60"/>
      <c r="W17" s="61"/>
      <c r="X17" s="61"/>
      <c r="Y17" s="61"/>
      <c r="AA17" s="12"/>
      <c r="AB17" s="12"/>
      <c r="AC17" s="60"/>
      <c r="AD17" s="61"/>
      <c r="AE17" s="61"/>
      <c r="AF17" s="61"/>
      <c r="AH17" s="12"/>
      <c r="AI17" s="12"/>
      <c r="AJ17" s="60"/>
      <c r="AK17" s="61"/>
      <c r="AL17" s="61"/>
      <c r="AM17" s="61"/>
      <c r="AO17" s="12"/>
      <c r="AP17" s="12"/>
      <c r="AQ17" s="60"/>
      <c r="AR17" s="61"/>
      <c r="AS17" s="61"/>
      <c r="AT17" s="61"/>
      <c r="AU17" s="135"/>
      <c r="AW17" s="12"/>
      <c r="AX17" s="12"/>
      <c r="AY17" s="60"/>
      <c r="AZ17" s="136"/>
      <c r="BA17" s="136"/>
      <c r="BB17" s="136"/>
      <c r="BC17" s="135"/>
      <c r="BE17" s="12"/>
      <c r="BF17" s="12"/>
      <c r="BG17" s="60"/>
      <c r="BH17" s="136"/>
      <c r="BI17" s="136"/>
      <c r="BJ17" s="136"/>
      <c r="BK17" s="135"/>
      <c r="BL17" s="12"/>
      <c r="BM17" s="12"/>
      <c r="BN17" s="12"/>
      <c r="BO17" s="60"/>
      <c r="BP17" s="136"/>
      <c r="BQ17" s="136"/>
      <c r="BR17" s="136"/>
      <c r="BS17" s="136"/>
      <c r="BT17" s="12"/>
      <c r="BU17" s="12"/>
      <c r="BV17" s="12"/>
      <c r="BW17" s="60"/>
    </row>
    <row r="18" spans="1:78" ht="15" x14ac:dyDescent="0.25">
      <c r="A18" s="12">
        <v>5</v>
      </c>
      <c r="B18" s="8" t="s">
        <v>41</v>
      </c>
      <c r="C18" s="60">
        <v>1</v>
      </c>
      <c r="D18" s="140">
        <v>8429.4761200000012</v>
      </c>
      <c r="E18" s="140">
        <v>8850.9499260000011</v>
      </c>
      <c r="F18" s="140">
        <v>9293.4974223000008</v>
      </c>
      <c r="G18" s="12">
        <v>5</v>
      </c>
      <c r="H18" s="8" t="s">
        <v>41</v>
      </c>
      <c r="I18" s="60">
        <v>1</v>
      </c>
      <c r="J18" s="140">
        <v>8825.66</v>
      </c>
      <c r="K18" s="140">
        <v>9266.94</v>
      </c>
      <c r="L18" s="140">
        <v>9730.2900000000009</v>
      </c>
      <c r="M18" s="12">
        <v>5</v>
      </c>
      <c r="N18" s="12" t="s">
        <v>41</v>
      </c>
      <c r="O18" s="60">
        <v>1</v>
      </c>
      <c r="P18" s="61">
        <v>9258.1200000000008</v>
      </c>
      <c r="Q18" s="61">
        <v>9721.02</v>
      </c>
      <c r="R18" s="61">
        <v>10207.08</v>
      </c>
      <c r="T18" s="12">
        <v>5</v>
      </c>
      <c r="U18" s="12" t="s">
        <v>41</v>
      </c>
      <c r="V18" s="60">
        <v>1</v>
      </c>
      <c r="W18" s="61">
        <v>9711.77</v>
      </c>
      <c r="X18" s="61">
        <v>10197.36</v>
      </c>
      <c r="Y18" s="61">
        <v>10707.22</v>
      </c>
      <c r="AA18" s="12">
        <v>5</v>
      </c>
      <c r="AB18" s="12" t="s">
        <v>41</v>
      </c>
      <c r="AC18" s="60">
        <v>1</v>
      </c>
      <c r="AD18" s="61">
        <v>10139.08</v>
      </c>
      <c r="AE18" s="61">
        <v>10646.04</v>
      </c>
      <c r="AF18" s="61">
        <v>11178.34</v>
      </c>
      <c r="AH18" s="12">
        <v>5</v>
      </c>
      <c r="AI18" s="12" t="s">
        <v>41</v>
      </c>
      <c r="AJ18" s="60">
        <v>1</v>
      </c>
      <c r="AK18" s="61">
        <v>10544.65</v>
      </c>
      <c r="AL18" s="61">
        <v>11071.88</v>
      </c>
      <c r="AM18" s="61">
        <v>11625.47</v>
      </c>
      <c r="AO18" s="12">
        <v>5</v>
      </c>
      <c r="AP18" s="12" t="s">
        <v>41</v>
      </c>
      <c r="AQ18" s="60">
        <v>1</v>
      </c>
      <c r="AR18" s="61">
        <v>10966.44</v>
      </c>
      <c r="AS18" s="61">
        <v>11514.76</v>
      </c>
      <c r="AT18" s="61">
        <v>12090.49</v>
      </c>
      <c r="AU18" s="135">
        <v>0.04</v>
      </c>
      <c r="AW18" s="12">
        <v>5</v>
      </c>
      <c r="AX18" s="12" t="s">
        <v>41</v>
      </c>
      <c r="AY18" s="60">
        <v>1</v>
      </c>
      <c r="AZ18" s="136">
        <v>11383.164720000001</v>
      </c>
      <c r="BA18" s="136">
        <v>11952.320880000001</v>
      </c>
      <c r="BB18" s="136">
        <v>12549.928620000001</v>
      </c>
      <c r="BC18" s="135"/>
      <c r="BE18" s="12">
        <v>5</v>
      </c>
      <c r="BF18" s="12" t="s">
        <v>41</v>
      </c>
      <c r="BG18" s="60">
        <v>1</v>
      </c>
      <c r="BH18" s="136">
        <v>11838.49</v>
      </c>
      <c r="BI18" s="136">
        <v>12430.41</v>
      </c>
      <c r="BJ18" s="136">
        <v>13051.93</v>
      </c>
      <c r="BK18" s="135"/>
      <c r="BL18" s="12">
        <v>5</v>
      </c>
      <c r="BM18" s="12" t="s">
        <v>41</v>
      </c>
      <c r="BN18" s="12"/>
      <c r="BO18" s="60">
        <v>1</v>
      </c>
      <c r="BP18" s="136">
        <v>11838.49</v>
      </c>
      <c r="BQ18" s="136">
        <v>12430.41</v>
      </c>
      <c r="BR18" s="136">
        <v>13051.93</v>
      </c>
      <c r="BS18" s="136"/>
      <c r="BT18" s="12">
        <v>5</v>
      </c>
      <c r="BU18" s="12" t="s">
        <v>41</v>
      </c>
      <c r="BV18" s="12"/>
      <c r="BW18" s="60">
        <v>1</v>
      </c>
      <c r="BX18" s="138">
        <v>12312.0296</v>
      </c>
      <c r="BY18" s="138">
        <v>12927.626400000001</v>
      </c>
      <c r="BZ18" s="138">
        <v>13574.0072</v>
      </c>
    </row>
    <row r="19" spans="1:78" ht="15" x14ac:dyDescent="0.25">
      <c r="A19" s="12"/>
      <c r="B19" s="8"/>
      <c r="C19" s="60"/>
      <c r="G19" s="12"/>
      <c r="H19" s="8"/>
      <c r="I19" s="60"/>
      <c r="M19" s="12"/>
      <c r="N19" s="12"/>
      <c r="O19" s="60"/>
      <c r="P19" s="61"/>
      <c r="Q19" s="61"/>
      <c r="R19" s="61"/>
      <c r="T19" s="12"/>
      <c r="U19" s="12"/>
      <c r="V19" s="60"/>
      <c r="W19" s="61"/>
      <c r="X19" s="61"/>
      <c r="Y19" s="61"/>
      <c r="AA19" s="12"/>
      <c r="AB19" s="12"/>
      <c r="AC19" s="60"/>
      <c r="AD19" s="61"/>
      <c r="AE19" s="61"/>
      <c r="AF19" s="61"/>
      <c r="AH19" s="12"/>
      <c r="AI19" s="12"/>
      <c r="AJ19" s="60"/>
      <c r="AK19" s="61"/>
      <c r="AL19" s="61"/>
      <c r="AM19" s="61"/>
      <c r="AO19" s="12"/>
      <c r="AP19" s="12"/>
      <c r="AQ19" s="60"/>
      <c r="AR19" s="61"/>
      <c r="AS19" s="61"/>
      <c r="AT19" s="61"/>
      <c r="AU19" s="135"/>
      <c r="AW19" s="12"/>
      <c r="AX19" s="12"/>
      <c r="AY19" s="60"/>
      <c r="AZ19" s="136"/>
      <c r="BA19" s="136"/>
      <c r="BB19" s="136"/>
      <c r="BC19" s="135"/>
      <c r="BE19" s="12"/>
      <c r="BF19" s="12"/>
      <c r="BG19" s="60"/>
      <c r="BH19" s="136"/>
      <c r="BI19" s="136"/>
      <c r="BJ19" s="136"/>
      <c r="BK19" s="135"/>
      <c r="BL19" s="12"/>
      <c r="BM19" s="12"/>
      <c r="BN19" s="12"/>
      <c r="BO19" s="60"/>
      <c r="BP19" s="136"/>
      <c r="BQ19" s="136"/>
      <c r="BR19" s="136"/>
      <c r="BS19" s="136"/>
      <c r="BT19" s="12"/>
      <c r="BU19" s="12"/>
      <c r="BV19" s="12"/>
      <c r="BW19" s="60"/>
    </row>
    <row r="20" spans="1:78" ht="15" x14ac:dyDescent="0.25">
      <c r="A20" s="12">
        <v>6</v>
      </c>
      <c r="B20" s="8" t="s">
        <v>41</v>
      </c>
      <c r="C20" s="60">
        <v>1</v>
      </c>
      <c r="D20" s="140">
        <v>9781.7800400000015</v>
      </c>
      <c r="E20" s="140">
        <v>10270.869042000002</v>
      </c>
      <c r="F20" s="140">
        <v>10784.412494100003</v>
      </c>
      <c r="G20" s="12">
        <v>6</v>
      </c>
      <c r="H20" s="8" t="s">
        <v>41</v>
      </c>
      <c r="I20" s="60">
        <v>1</v>
      </c>
      <c r="J20" s="140">
        <v>10241.52</v>
      </c>
      <c r="K20" s="140">
        <v>10753.6</v>
      </c>
      <c r="L20" s="140">
        <v>11291.28</v>
      </c>
      <c r="M20" s="12">
        <v>6</v>
      </c>
      <c r="N20" s="12" t="s">
        <v>41</v>
      </c>
      <c r="O20" s="60">
        <v>1</v>
      </c>
      <c r="P20" s="61">
        <v>10743.36</v>
      </c>
      <c r="Q20" s="61">
        <v>11280.53</v>
      </c>
      <c r="R20" s="61">
        <v>11844.55</v>
      </c>
      <c r="T20" s="12">
        <v>6</v>
      </c>
      <c r="U20" s="12" t="s">
        <v>41</v>
      </c>
      <c r="V20" s="60">
        <v>1</v>
      </c>
      <c r="W20" s="61">
        <v>11269.78</v>
      </c>
      <c r="X20" s="61">
        <v>11833.27</v>
      </c>
      <c r="Y20" s="61">
        <v>12424.94</v>
      </c>
      <c r="AA20" s="12">
        <v>6</v>
      </c>
      <c r="AB20" s="12" t="s">
        <v>41</v>
      </c>
      <c r="AC20" s="60">
        <v>1</v>
      </c>
      <c r="AD20" s="61">
        <v>11765.65</v>
      </c>
      <c r="AE20" s="61">
        <v>12353.94</v>
      </c>
      <c r="AF20" s="61">
        <v>12971.63</v>
      </c>
      <c r="AH20" s="12">
        <v>6</v>
      </c>
      <c r="AI20" s="12" t="s">
        <v>41</v>
      </c>
      <c r="AJ20" s="60">
        <v>1</v>
      </c>
      <c r="AK20" s="61">
        <v>12236.28</v>
      </c>
      <c r="AL20" s="61">
        <v>12848.09</v>
      </c>
      <c r="AM20" s="61">
        <v>13490.5</v>
      </c>
      <c r="AO20" s="12">
        <v>6</v>
      </c>
      <c r="AP20" s="12" t="s">
        <v>41</v>
      </c>
      <c r="AQ20" s="60">
        <v>1</v>
      </c>
      <c r="AR20" s="61">
        <v>12725.73</v>
      </c>
      <c r="AS20" s="61">
        <v>13362.01</v>
      </c>
      <c r="AT20" s="61">
        <v>14030.12</v>
      </c>
      <c r="AU20" s="135">
        <v>0.04</v>
      </c>
      <c r="AW20" s="12">
        <v>6</v>
      </c>
      <c r="AX20" s="12" t="s">
        <v>41</v>
      </c>
      <c r="AY20" s="60">
        <v>1</v>
      </c>
      <c r="AZ20" s="136">
        <v>13209.30774</v>
      </c>
      <c r="BA20" s="136">
        <v>13869.766380000001</v>
      </c>
      <c r="BB20" s="136">
        <v>14563.264560000001</v>
      </c>
      <c r="BC20" s="135"/>
      <c r="BE20" s="12">
        <v>6</v>
      </c>
      <c r="BF20" s="12" t="s">
        <v>41</v>
      </c>
      <c r="BG20" s="60">
        <v>1</v>
      </c>
      <c r="BH20" s="136">
        <v>13737.68</v>
      </c>
      <c r="BI20" s="136">
        <v>14424.56</v>
      </c>
      <c r="BJ20" s="136">
        <v>15145.8</v>
      </c>
      <c r="BK20" s="135"/>
      <c r="BL20" s="12">
        <v>6</v>
      </c>
      <c r="BM20" s="12" t="s">
        <v>41</v>
      </c>
      <c r="BN20" s="12"/>
      <c r="BO20" s="60">
        <v>1</v>
      </c>
      <c r="BP20" s="136">
        <v>13737.68</v>
      </c>
      <c r="BQ20" s="136">
        <v>14424.56</v>
      </c>
      <c r="BR20" s="136">
        <v>15145.8</v>
      </c>
      <c r="BS20" s="136"/>
      <c r="BT20" s="12">
        <v>6</v>
      </c>
      <c r="BU20" s="12" t="s">
        <v>41</v>
      </c>
      <c r="BV20" s="12"/>
      <c r="BW20" s="60">
        <v>1</v>
      </c>
      <c r="BX20" s="138">
        <v>14287.1872</v>
      </c>
      <c r="BY20" s="138">
        <v>15001.5424</v>
      </c>
      <c r="BZ20" s="138">
        <v>15751.632</v>
      </c>
    </row>
    <row r="21" spans="1:78" ht="15" x14ac:dyDescent="0.25">
      <c r="A21" s="12"/>
      <c r="B21" s="8"/>
      <c r="C21" s="60"/>
      <c r="G21" s="12"/>
      <c r="H21" s="8"/>
      <c r="I21" s="60"/>
      <c r="M21" s="12"/>
      <c r="N21" s="12"/>
      <c r="O21" s="60"/>
      <c r="P21" s="61"/>
      <c r="Q21" s="61"/>
      <c r="R21" s="61"/>
      <c r="T21" s="12"/>
      <c r="U21" s="12"/>
      <c r="V21" s="60"/>
      <c r="W21" s="61"/>
      <c r="X21" s="61"/>
      <c r="Y21" s="61"/>
      <c r="AA21" s="12"/>
      <c r="AB21" s="12"/>
      <c r="AC21" s="60"/>
      <c r="AD21" s="61"/>
      <c r="AE21" s="61"/>
      <c r="AF21" s="61"/>
      <c r="AH21" s="12"/>
      <c r="AI21" s="12"/>
      <c r="AJ21" s="60"/>
      <c r="AK21" s="61"/>
      <c r="AL21" s="61"/>
      <c r="AM21" s="61"/>
      <c r="AO21" s="12"/>
      <c r="AP21" s="12"/>
      <c r="AQ21" s="60"/>
      <c r="AR21" s="61"/>
      <c r="AS21" s="61"/>
      <c r="AT21" s="61"/>
      <c r="AU21" s="135"/>
      <c r="AW21" s="12"/>
      <c r="AX21" s="12"/>
      <c r="AY21" s="60"/>
      <c r="AZ21" s="136"/>
      <c r="BA21" s="136"/>
      <c r="BB21" s="136"/>
      <c r="BC21" s="135"/>
      <c r="BE21" s="12"/>
      <c r="BF21" s="12"/>
      <c r="BG21" s="60"/>
      <c r="BH21" s="136"/>
      <c r="BI21" s="136"/>
      <c r="BJ21" s="136"/>
      <c r="BK21" s="135"/>
      <c r="BL21" s="12"/>
      <c r="BM21" s="12"/>
      <c r="BN21" s="12"/>
      <c r="BO21" s="60"/>
      <c r="BP21" s="136"/>
      <c r="BQ21" s="136"/>
      <c r="BR21" s="136"/>
      <c r="BS21" s="136"/>
      <c r="BT21" s="12"/>
      <c r="BU21" s="12"/>
      <c r="BV21" s="12"/>
      <c r="BW21" s="60"/>
    </row>
    <row r="22" spans="1:78" ht="15" x14ac:dyDescent="0.25">
      <c r="A22" s="12">
        <v>7</v>
      </c>
      <c r="B22" s="8" t="s">
        <v>41</v>
      </c>
      <c r="C22" s="60">
        <v>1</v>
      </c>
      <c r="D22" s="140">
        <v>11323.633320000001</v>
      </c>
      <c r="E22" s="140">
        <v>11889.814986000001</v>
      </c>
      <c r="F22" s="140">
        <v>12484.305735300002</v>
      </c>
      <c r="G22" s="12">
        <v>7</v>
      </c>
      <c r="H22" s="8" t="s">
        <v>41</v>
      </c>
      <c r="I22" s="60">
        <v>1</v>
      </c>
      <c r="J22" s="140">
        <v>11855.84</v>
      </c>
      <c r="K22" s="140">
        <v>12448.64</v>
      </c>
      <c r="L22" s="140">
        <v>13071.07</v>
      </c>
      <c r="M22" s="12">
        <v>7</v>
      </c>
      <c r="N22" s="12" t="s">
        <v>41</v>
      </c>
      <c r="O22" s="60">
        <v>1</v>
      </c>
      <c r="P22" s="61">
        <v>12436.78</v>
      </c>
      <c r="Q22" s="61">
        <v>13058.62</v>
      </c>
      <c r="R22" s="61">
        <v>13711.55</v>
      </c>
      <c r="T22" s="12">
        <v>7</v>
      </c>
      <c r="U22" s="12" t="s">
        <v>41</v>
      </c>
      <c r="V22" s="60">
        <v>1</v>
      </c>
      <c r="W22" s="61">
        <v>13046.18</v>
      </c>
      <c r="X22" s="61">
        <v>13698.49</v>
      </c>
      <c r="Y22" s="61">
        <v>14383.42</v>
      </c>
      <c r="AA22" s="12">
        <v>7</v>
      </c>
      <c r="AB22" s="12" t="s">
        <v>41</v>
      </c>
      <c r="AC22" s="60">
        <v>1</v>
      </c>
      <c r="AD22" s="61">
        <v>13620.21</v>
      </c>
      <c r="AE22" s="61">
        <v>14301.23</v>
      </c>
      <c r="AF22" s="61">
        <v>15016.29</v>
      </c>
      <c r="AH22" s="12">
        <v>7</v>
      </c>
      <c r="AI22" s="12" t="s">
        <v>41</v>
      </c>
      <c r="AJ22" s="60">
        <v>1</v>
      </c>
      <c r="AK22" s="61">
        <v>14165.02</v>
      </c>
      <c r="AL22" s="61">
        <v>14873.27</v>
      </c>
      <c r="AM22" s="61">
        <v>15616.94</v>
      </c>
      <c r="AO22" s="12">
        <v>7</v>
      </c>
      <c r="AP22" s="12" t="s">
        <v>41</v>
      </c>
      <c r="AQ22" s="60">
        <v>1</v>
      </c>
      <c r="AR22" s="61">
        <v>14703.29</v>
      </c>
      <c r="AS22" s="61">
        <v>15438.45</v>
      </c>
      <c r="AT22" s="61">
        <v>16210.38</v>
      </c>
      <c r="AU22" s="135">
        <v>3.7999999999999999E-2</v>
      </c>
      <c r="AW22" s="12">
        <v>7</v>
      </c>
      <c r="AX22" s="12" t="s">
        <v>41</v>
      </c>
      <c r="AY22" s="60">
        <v>1</v>
      </c>
      <c r="AZ22" s="136">
        <v>15262.015020000001</v>
      </c>
      <c r="BA22" s="136">
        <v>16025.1111</v>
      </c>
      <c r="BB22" s="136">
        <v>16826.37444</v>
      </c>
      <c r="BC22" s="135"/>
      <c r="BE22" s="12">
        <v>7</v>
      </c>
      <c r="BF22" s="12" t="s">
        <v>41</v>
      </c>
      <c r="BG22" s="60">
        <v>1</v>
      </c>
      <c r="BH22" s="136">
        <v>15872.5</v>
      </c>
      <c r="BI22" s="136">
        <v>16666.12</v>
      </c>
      <c r="BJ22" s="136">
        <v>17499.43</v>
      </c>
      <c r="BK22" s="135"/>
      <c r="BL22" s="12">
        <v>7</v>
      </c>
      <c r="BM22" s="12" t="s">
        <v>41</v>
      </c>
      <c r="BN22" s="12"/>
      <c r="BO22" s="60">
        <v>1</v>
      </c>
      <c r="BP22" s="136">
        <v>15872.5</v>
      </c>
      <c r="BQ22" s="136">
        <v>16666.12</v>
      </c>
      <c r="BR22" s="136">
        <v>17499.43</v>
      </c>
      <c r="BS22" s="136"/>
      <c r="BT22" s="12">
        <v>7</v>
      </c>
      <c r="BU22" s="12" t="s">
        <v>41</v>
      </c>
      <c r="BV22" s="12"/>
      <c r="BW22" s="60">
        <v>1</v>
      </c>
      <c r="BX22" s="138">
        <v>16507.400000000001</v>
      </c>
      <c r="BY22" s="138">
        <v>17332.764800000001</v>
      </c>
      <c r="BZ22" s="138">
        <v>18199.407200000001</v>
      </c>
    </row>
    <row r="23" spans="1:78" ht="15" x14ac:dyDescent="0.25">
      <c r="A23" s="12"/>
      <c r="B23" s="8"/>
      <c r="C23" s="60"/>
      <c r="G23" s="12"/>
      <c r="H23" s="8"/>
      <c r="I23" s="60"/>
      <c r="M23" s="12"/>
      <c r="N23" s="12"/>
      <c r="O23" s="60"/>
      <c r="P23" s="61"/>
      <c r="Q23" s="61"/>
      <c r="R23" s="61"/>
      <c r="T23" s="12"/>
      <c r="U23" s="12"/>
      <c r="V23" s="60"/>
      <c r="W23" s="61"/>
      <c r="X23" s="61"/>
      <c r="Y23" s="61"/>
      <c r="AA23" s="12"/>
      <c r="AB23" s="12"/>
      <c r="AC23" s="60"/>
      <c r="AD23" s="61"/>
      <c r="AE23" s="61"/>
      <c r="AF23" s="61"/>
      <c r="AH23" s="12"/>
      <c r="AI23" s="12"/>
      <c r="AJ23" s="60"/>
      <c r="AK23" s="61"/>
      <c r="AL23" s="61"/>
      <c r="AM23" s="61"/>
      <c r="AO23" s="12"/>
      <c r="AP23" s="12"/>
      <c r="AQ23" s="60"/>
      <c r="AR23" s="61"/>
      <c r="AS23" s="61"/>
      <c r="AT23" s="61"/>
      <c r="AU23" s="135"/>
      <c r="AW23" s="12"/>
      <c r="AX23" s="12"/>
      <c r="AY23" s="60"/>
      <c r="AZ23" s="136"/>
      <c r="BA23" s="136"/>
      <c r="BB23" s="136"/>
      <c r="BC23" s="135"/>
      <c r="BE23" s="12"/>
      <c r="BF23" s="12"/>
      <c r="BG23" s="60"/>
      <c r="BH23" s="136"/>
      <c r="BI23" s="136"/>
      <c r="BJ23" s="136"/>
      <c r="BK23" s="135"/>
      <c r="BL23" s="12"/>
      <c r="BM23" s="12"/>
      <c r="BN23" s="12"/>
      <c r="BO23" s="60"/>
      <c r="BP23" s="136"/>
      <c r="BQ23" s="136"/>
      <c r="BR23" s="136"/>
      <c r="BS23" s="136"/>
      <c r="BT23" s="12"/>
      <c r="BU23" s="12"/>
      <c r="BV23" s="12"/>
      <c r="BW23" s="60"/>
    </row>
    <row r="24" spans="1:78" ht="15" x14ac:dyDescent="0.25">
      <c r="A24" s="12">
        <v>8</v>
      </c>
      <c r="B24" s="8" t="s">
        <v>41</v>
      </c>
      <c r="C24" s="60">
        <v>1</v>
      </c>
      <c r="D24" s="140">
        <v>13108.53016</v>
      </c>
      <c r="E24" s="140">
        <v>13763.956668000001</v>
      </c>
      <c r="F24" s="140">
        <v>14452.154501400002</v>
      </c>
      <c r="G24" s="12">
        <v>8</v>
      </c>
      <c r="H24" s="8" t="s">
        <v>41</v>
      </c>
      <c r="I24" s="60">
        <v>1</v>
      </c>
      <c r="J24" s="140">
        <v>13724.63</v>
      </c>
      <c r="K24" s="140">
        <v>14410.86</v>
      </c>
      <c r="L24" s="140">
        <v>15131.41</v>
      </c>
      <c r="M24" s="12">
        <v>8</v>
      </c>
      <c r="N24" s="12" t="s">
        <v>41</v>
      </c>
      <c r="O24" s="60">
        <v>1</v>
      </c>
      <c r="P24" s="61">
        <v>14397.14</v>
      </c>
      <c r="Q24" s="61">
        <v>15116.99</v>
      </c>
      <c r="R24" s="61">
        <v>15872.84</v>
      </c>
      <c r="T24" s="12">
        <v>8</v>
      </c>
      <c r="U24" s="12" t="s">
        <v>41</v>
      </c>
      <c r="V24" s="60">
        <v>1</v>
      </c>
      <c r="W24" s="61">
        <v>15102.6</v>
      </c>
      <c r="X24" s="61">
        <v>15857.73</v>
      </c>
      <c r="Y24" s="61">
        <v>16650.61</v>
      </c>
      <c r="AA24" s="12">
        <v>8</v>
      </c>
      <c r="AB24" s="12" t="s">
        <v>41</v>
      </c>
      <c r="AC24" s="60">
        <v>1</v>
      </c>
      <c r="AD24" s="61">
        <v>15767.11</v>
      </c>
      <c r="AE24" s="61">
        <v>16555.47</v>
      </c>
      <c r="AF24" s="61">
        <v>17383.240000000002</v>
      </c>
      <c r="AH24" s="12">
        <v>8</v>
      </c>
      <c r="AI24" s="12" t="s">
        <v>41</v>
      </c>
      <c r="AJ24" s="60">
        <v>1</v>
      </c>
      <c r="AK24" s="61">
        <v>16397.8</v>
      </c>
      <c r="AL24" s="61">
        <v>17217.689999999999</v>
      </c>
      <c r="AM24" s="61">
        <v>18078.57</v>
      </c>
      <c r="AO24" s="12">
        <v>8</v>
      </c>
      <c r="AP24" s="12" t="s">
        <v>41</v>
      </c>
      <c r="AQ24" s="60">
        <v>1</v>
      </c>
      <c r="AR24" s="61">
        <v>17020.919999999998</v>
      </c>
      <c r="AS24" s="61">
        <v>17871.96</v>
      </c>
      <c r="AT24" s="61">
        <v>18765.560000000001</v>
      </c>
      <c r="AU24" s="135">
        <v>3.7999999999999999E-2</v>
      </c>
      <c r="AW24" s="12">
        <v>8</v>
      </c>
      <c r="AX24" s="12" t="s">
        <v>41</v>
      </c>
      <c r="AY24" s="60">
        <v>1</v>
      </c>
      <c r="AZ24" s="136">
        <v>17667.714959999998</v>
      </c>
      <c r="BA24" s="136">
        <v>18551.09448</v>
      </c>
      <c r="BB24" s="136">
        <v>19478.651280000002</v>
      </c>
      <c r="BC24" s="135"/>
      <c r="BE24" s="12">
        <v>8</v>
      </c>
      <c r="BF24" s="12" t="s">
        <v>41</v>
      </c>
      <c r="BG24" s="60">
        <v>1</v>
      </c>
      <c r="BH24" s="136">
        <v>18374.419999999998</v>
      </c>
      <c r="BI24" s="136">
        <v>19293.14</v>
      </c>
      <c r="BJ24" s="136">
        <v>20257.8</v>
      </c>
      <c r="BK24" s="135"/>
      <c r="BL24" s="12">
        <v>8</v>
      </c>
      <c r="BM24" s="12" t="s">
        <v>41</v>
      </c>
      <c r="BN24" s="12"/>
      <c r="BO24" s="60">
        <v>1</v>
      </c>
      <c r="BP24" s="136">
        <v>18374.419999999998</v>
      </c>
      <c r="BQ24" s="136">
        <v>19293.14</v>
      </c>
      <c r="BR24" s="136">
        <v>20257.8</v>
      </c>
      <c r="BS24" s="136"/>
      <c r="BT24" s="12">
        <v>8</v>
      </c>
      <c r="BU24" s="12" t="s">
        <v>41</v>
      </c>
      <c r="BV24" s="12"/>
      <c r="BW24" s="60">
        <v>1</v>
      </c>
      <c r="BX24" s="138">
        <v>19109.396799999999</v>
      </c>
      <c r="BY24" s="138">
        <v>20064.865600000001</v>
      </c>
      <c r="BZ24" s="138">
        <v>21068.112000000001</v>
      </c>
    </row>
    <row r="25" spans="1:78" ht="15" x14ac:dyDescent="0.25">
      <c r="A25" s="30"/>
      <c r="B25" s="30"/>
      <c r="C25" s="30"/>
      <c r="D25" s="13"/>
      <c r="E25" s="13"/>
      <c r="F25" s="13"/>
      <c r="G25" s="30"/>
      <c r="H25" s="30"/>
      <c r="I25" s="30"/>
      <c r="J25" s="13"/>
      <c r="K25" s="13"/>
      <c r="L25" s="13"/>
      <c r="M25" s="32"/>
      <c r="N25" s="32"/>
      <c r="O25" s="32"/>
      <c r="P25" s="32"/>
      <c r="Q25" s="61"/>
      <c r="R25" s="61"/>
      <c r="S25" s="61"/>
      <c r="T25" s="32"/>
      <c r="U25" s="32"/>
      <c r="V25" s="32"/>
      <c r="W25" s="32"/>
      <c r="X25" s="61"/>
      <c r="Y25" s="61"/>
      <c r="Z25" s="61"/>
      <c r="AA25" s="32"/>
      <c r="AB25" s="32"/>
      <c r="AC25" s="32"/>
      <c r="AD25" s="32"/>
      <c r="AE25" s="61"/>
      <c r="AF25" s="61"/>
      <c r="AH25" s="32"/>
      <c r="AI25" s="32"/>
      <c r="AJ25" s="32"/>
      <c r="AK25" s="32"/>
      <c r="AL25" s="61"/>
      <c r="AM25" s="61"/>
      <c r="AO25" s="32"/>
      <c r="AP25" s="32"/>
      <c r="AQ25" s="32"/>
      <c r="AR25" s="61"/>
      <c r="AS25" s="61"/>
      <c r="AT25" s="61"/>
      <c r="AU25" s="135"/>
      <c r="AW25" s="32"/>
      <c r="AX25" s="32"/>
      <c r="AY25" s="32"/>
      <c r="AZ25" s="136"/>
      <c r="BA25" s="136"/>
      <c r="BB25" s="136"/>
      <c r="BC25" s="135"/>
      <c r="BE25" s="32"/>
      <c r="BF25" s="32"/>
      <c r="BG25" s="32"/>
      <c r="BH25" s="136"/>
      <c r="BI25" s="136"/>
      <c r="BJ25" s="136"/>
      <c r="BK25" s="135"/>
      <c r="BL25" s="32"/>
      <c r="BM25" s="32"/>
      <c r="BN25" s="32"/>
      <c r="BO25" s="32"/>
      <c r="BP25" s="136"/>
      <c r="BQ25" s="136"/>
      <c r="BR25" s="136"/>
      <c r="BS25" s="136"/>
      <c r="BT25" s="32"/>
      <c r="BU25" s="32"/>
      <c r="BV25" s="32"/>
      <c r="BW25" s="32"/>
    </row>
    <row r="26" spans="1:78" ht="15" x14ac:dyDescent="0.25">
      <c r="A26" s="48" t="s">
        <v>51</v>
      </c>
      <c r="B26" s="30"/>
      <c r="C26" s="30"/>
      <c r="D26" s="13"/>
      <c r="E26" s="13"/>
      <c r="F26" s="13"/>
      <c r="G26" s="48" t="s">
        <v>51</v>
      </c>
      <c r="H26" s="30"/>
      <c r="I26" s="30"/>
      <c r="J26" s="13"/>
      <c r="K26" s="13"/>
      <c r="L26" s="13"/>
      <c r="M26" s="48" t="s">
        <v>51</v>
      </c>
      <c r="N26" s="32"/>
      <c r="O26" s="32"/>
      <c r="P26" s="32"/>
      <c r="Q26" s="61"/>
      <c r="R26" s="61"/>
      <c r="S26" s="61"/>
      <c r="T26" s="48" t="s">
        <v>51</v>
      </c>
      <c r="U26" s="32"/>
      <c r="V26" s="32"/>
      <c r="W26" s="32"/>
      <c r="X26" s="61"/>
      <c r="Y26" s="61"/>
      <c r="Z26" s="61"/>
      <c r="AA26" s="12">
        <v>9</v>
      </c>
      <c r="AB26" s="12" t="s">
        <v>41</v>
      </c>
      <c r="AC26" s="60">
        <v>1</v>
      </c>
      <c r="AD26" s="61">
        <v>18252.400000000001</v>
      </c>
      <c r="AH26" s="12">
        <v>9</v>
      </c>
      <c r="AI26" s="12" t="s">
        <v>41</v>
      </c>
      <c r="AJ26" s="60">
        <v>1</v>
      </c>
      <c r="AK26" s="61">
        <v>18982.5</v>
      </c>
      <c r="AO26" s="12">
        <v>9</v>
      </c>
      <c r="AP26" s="12" t="s">
        <v>41</v>
      </c>
      <c r="AQ26" s="60">
        <v>1</v>
      </c>
      <c r="AR26" s="61">
        <v>19703.84</v>
      </c>
      <c r="AS26" s="61">
        <v>20689.03</v>
      </c>
      <c r="AT26" s="61"/>
      <c r="AU26" s="135">
        <v>3.7999999999999999E-2</v>
      </c>
      <c r="AW26" s="12">
        <v>9</v>
      </c>
      <c r="AX26" s="12" t="s">
        <v>41</v>
      </c>
      <c r="AY26" s="60">
        <v>1</v>
      </c>
      <c r="AZ26" s="136">
        <v>20452.585920000001</v>
      </c>
      <c r="BA26" s="136">
        <v>21475.21314</v>
      </c>
      <c r="BB26" s="136">
        <v>22548.97</v>
      </c>
      <c r="BC26" s="135" t="s">
        <v>50</v>
      </c>
      <c r="BE26" s="12">
        <v>9</v>
      </c>
      <c r="BF26" s="12" t="s">
        <v>41</v>
      </c>
      <c r="BG26" s="60">
        <v>1</v>
      </c>
      <c r="BH26" s="136">
        <v>21270.69</v>
      </c>
      <c r="BI26" s="136">
        <v>22334.22</v>
      </c>
      <c r="BJ26" s="136">
        <v>23450.93</v>
      </c>
      <c r="BK26" s="135" t="s">
        <v>50</v>
      </c>
      <c r="BL26" s="12">
        <v>9</v>
      </c>
      <c r="BM26" s="12" t="s">
        <v>41</v>
      </c>
      <c r="BN26" s="12"/>
      <c r="BO26" s="60">
        <v>1</v>
      </c>
      <c r="BP26" s="136">
        <v>21270.69</v>
      </c>
      <c r="BQ26" s="136">
        <v>22334.22</v>
      </c>
      <c r="BR26" s="136">
        <v>23450.93</v>
      </c>
      <c r="BS26" s="136"/>
      <c r="BT26" s="12">
        <v>9</v>
      </c>
      <c r="BU26" s="12" t="s">
        <v>41</v>
      </c>
      <c r="BV26" s="12"/>
      <c r="BW26" s="60">
        <v>1</v>
      </c>
      <c r="BX26" s="138">
        <v>22121.517599999999</v>
      </c>
      <c r="BY26" s="138">
        <v>23227.588800000001</v>
      </c>
      <c r="BZ26" s="138">
        <v>24388.967200000003</v>
      </c>
    </row>
    <row r="27" spans="1:78" ht="15" x14ac:dyDescent="0.25">
      <c r="B27" s="77" t="s">
        <v>53</v>
      </c>
      <c r="C27" s="77"/>
      <c r="D27" s="13"/>
      <c r="E27" s="13"/>
      <c r="F27" s="13"/>
      <c r="H27" s="77" t="s">
        <v>53</v>
      </c>
      <c r="I27" s="77"/>
      <c r="J27" s="13"/>
      <c r="K27" s="13"/>
      <c r="L27" s="13"/>
      <c r="M27" s="12">
        <v>9</v>
      </c>
      <c r="N27" s="77" t="s">
        <v>53</v>
      </c>
      <c r="O27" s="32"/>
      <c r="P27" s="60" t="s">
        <v>50</v>
      </c>
      <c r="Q27" s="61"/>
      <c r="R27" s="61"/>
      <c r="S27" s="61"/>
      <c r="T27" s="12">
        <v>9</v>
      </c>
      <c r="U27" s="77" t="s">
        <v>53</v>
      </c>
      <c r="V27" s="32"/>
      <c r="W27" s="60" t="s">
        <v>50</v>
      </c>
      <c r="X27" s="61"/>
      <c r="Y27" s="61"/>
      <c r="Z27" s="61"/>
      <c r="AS27" s="141" t="s">
        <v>95</v>
      </c>
      <c r="BS27" s="136"/>
    </row>
    <row r="28" spans="1:78" x14ac:dyDescent="0.2">
      <c r="A28" s="12">
        <v>9</v>
      </c>
      <c r="B28" s="32" t="s">
        <v>56</v>
      </c>
      <c r="C28" s="60">
        <v>1</v>
      </c>
      <c r="D28" s="13">
        <v>14760</v>
      </c>
      <c r="E28" s="13"/>
      <c r="F28" s="13"/>
      <c r="G28" s="12">
        <v>9</v>
      </c>
      <c r="H28" s="32" t="s">
        <v>56</v>
      </c>
      <c r="I28" s="60">
        <v>1</v>
      </c>
      <c r="J28" s="13">
        <v>15453.72</v>
      </c>
      <c r="K28" s="13"/>
      <c r="L28" s="13"/>
      <c r="M28" s="32"/>
      <c r="N28" s="32" t="s">
        <v>56</v>
      </c>
      <c r="O28" s="32"/>
      <c r="P28" s="61">
        <v>16210.95</v>
      </c>
      <c r="Q28" s="61"/>
      <c r="S28" s="61"/>
      <c r="T28" s="32"/>
      <c r="U28" s="32" t="s">
        <v>56</v>
      </c>
      <c r="V28" s="32"/>
      <c r="W28" s="61">
        <v>16210.95</v>
      </c>
      <c r="X28" s="61"/>
      <c r="Z28" s="61"/>
      <c r="AS28" s="141" t="s">
        <v>96</v>
      </c>
      <c r="BE28" s="48" t="s">
        <v>51</v>
      </c>
      <c r="BF28" s="32"/>
      <c r="BG28" s="32"/>
      <c r="BH28" s="32"/>
      <c r="BJ28" s="61"/>
      <c r="BL28" s="48" t="s">
        <v>51</v>
      </c>
      <c r="BM28" s="32"/>
      <c r="BN28" s="32"/>
      <c r="BO28" s="32"/>
      <c r="BP28" s="142" t="s">
        <v>97</v>
      </c>
      <c r="BR28" s="61"/>
      <c r="BT28" s="48" t="s">
        <v>51</v>
      </c>
      <c r="BU28" s="32"/>
      <c r="BV28" s="32"/>
      <c r="BW28" s="32"/>
      <c r="BX28" s="32"/>
      <c r="BZ28" s="61"/>
    </row>
    <row r="29" spans="1:78" ht="15" x14ac:dyDescent="0.25">
      <c r="D29" s="13"/>
      <c r="E29" s="13"/>
      <c r="F29" s="13"/>
      <c r="J29" s="13"/>
      <c r="K29" s="13"/>
      <c r="L29" s="13"/>
      <c r="M29" s="32"/>
      <c r="N29" s="87" t="s">
        <v>57</v>
      </c>
      <c r="O29" s="87"/>
      <c r="P29" s="89">
        <v>0</v>
      </c>
      <c r="Q29" s="61"/>
      <c r="S29" s="61"/>
      <c r="T29" s="32"/>
      <c r="U29" s="87" t="s">
        <v>57</v>
      </c>
      <c r="V29" s="87"/>
      <c r="W29" s="89">
        <v>0</v>
      </c>
      <c r="X29" s="61"/>
      <c r="Z29" s="61"/>
      <c r="AA29" s="48" t="s">
        <v>51</v>
      </c>
      <c r="AB29" s="32"/>
      <c r="AC29" s="32"/>
      <c r="AD29" s="32"/>
      <c r="AE29" s="61"/>
      <c r="AF29" s="61"/>
      <c r="AH29" s="48" t="s">
        <v>51</v>
      </c>
      <c r="AI29" s="32"/>
      <c r="AJ29" s="32"/>
      <c r="AK29" s="32"/>
      <c r="AL29" s="61"/>
      <c r="AO29" s="48" t="s">
        <v>51</v>
      </c>
      <c r="AP29" s="32"/>
      <c r="AQ29" s="32"/>
      <c r="AR29" s="32"/>
      <c r="AS29" s="61"/>
      <c r="AT29" s="61"/>
      <c r="BE29" s="12">
        <v>9</v>
      </c>
      <c r="BF29" s="77" t="s">
        <v>53</v>
      </c>
      <c r="BG29" s="32"/>
      <c r="BH29" s="60" t="s">
        <v>50</v>
      </c>
      <c r="BI29" s="61"/>
      <c r="BJ29" s="61"/>
      <c r="BL29" s="131" t="s">
        <v>50</v>
      </c>
      <c r="BM29" s="131"/>
      <c r="BN29" s="131"/>
      <c r="BO29" s="131"/>
      <c r="BP29" s="131"/>
      <c r="BQ29" s="131"/>
      <c r="BR29" s="61"/>
      <c r="BS29" s="61"/>
      <c r="BW29" s="143"/>
      <c r="BX29" s="74"/>
      <c r="BY29" s="143"/>
      <c r="BZ29" s="61"/>
    </row>
    <row r="30" spans="1:78" ht="15" x14ac:dyDescent="0.25">
      <c r="B30" s="94" t="s">
        <v>60</v>
      </c>
      <c r="C30" s="30"/>
      <c r="D30" s="13"/>
      <c r="E30" s="13"/>
      <c r="F30" s="13"/>
      <c r="H30" s="94" t="s">
        <v>60</v>
      </c>
      <c r="I30" s="30"/>
      <c r="J30" s="13"/>
      <c r="K30" s="13"/>
      <c r="L30" s="13"/>
      <c r="M30" s="32"/>
      <c r="N30" s="12" t="s">
        <v>59</v>
      </c>
      <c r="O30" s="12"/>
      <c r="P30" s="61">
        <f>P29+P28</f>
        <v>16210.95</v>
      </c>
      <c r="Q30" s="61"/>
      <c r="S30" s="61"/>
      <c r="T30" s="32"/>
      <c r="U30" s="12" t="s">
        <v>59</v>
      </c>
      <c r="V30" s="12"/>
      <c r="W30" s="61">
        <f>W29+W28</f>
        <v>16210.95</v>
      </c>
      <c r="X30" s="61"/>
      <c r="Z30" s="61"/>
      <c r="AA30" s="12">
        <v>9</v>
      </c>
      <c r="AB30" s="77" t="s">
        <v>53</v>
      </c>
      <c r="AC30" s="32"/>
      <c r="AD30" s="60" t="s">
        <v>50</v>
      </c>
      <c r="AE30" s="61"/>
      <c r="AF30" s="61"/>
      <c r="AH30" s="12">
        <v>9</v>
      </c>
      <c r="AI30" s="77" t="s">
        <v>53</v>
      </c>
      <c r="AJ30" s="32"/>
      <c r="AK30" s="60" t="s">
        <v>50</v>
      </c>
      <c r="AL30" s="61"/>
      <c r="AM30" s="61"/>
      <c r="AO30" s="12">
        <v>9</v>
      </c>
      <c r="AP30" s="77" t="s">
        <v>53</v>
      </c>
      <c r="AQ30" s="32"/>
      <c r="AR30" s="60" t="s">
        <v>50</v>
      </c>
      <c r="AS30" s="61"/>
      <c r="AT30" s="61"/>
      <c r="AW30" s="48" t="s">
        <v>51</v>
      </c>
      <c r="AX30" s="32"/>
      <c r="AY30" s="32"/>
      <c r="AZ30" s="32" t="s">
        <v>98</v>
      </c>
      <c r="BB30" s="61"/>
      <c r="BE30" s="32"/>
      <c r="BF30" s="32" t="s">
        <v>56</v>
      </c>
      <c r="BG30" s="32"/>
      <c r="BH30" s="61">
        <v>17702.36</v>
      </c>
      <c r="BI30" s="61"/>
      <c r="BL30" s="12">
        <v>9</v>
      </c>
      <c r="BM30" s="144" t="s">
        <v>53</v>
      </c>
      <c r="BN30" s="144"/>
      <c r="BO30" s="60">
        <v>1</v>
      </c>
      <c r="BP30" s="136">
        <v>18587.46</v>
      </c>
      <c r="BQ30" s="138"/>
      <c r="BS30" s="61"/>
      <c r="BT30" s="12">
        <v>9</v>
      </c>
      <c r="BU30" s="144" t="s">
        <v>53</v>
      </c>
      <c r="BV30" s="144"/>
      <c r="BW30" s="60">
        <v>1</v>
      </c>
      <c r="BX30" s="136">
        <v>18587.46</v>
      </c>
    </row>
    <row r="31" spans="1:78" ht="15" x14ac:dyDescent="0.25">
      <c r="A31" s="12">
        <v>10</v>
      </c>
      <c r="B31" s="32" t="s">
        <v>56</v>
      </c>
      <c r="C31" s="60">
        <v>1</v>
      </c>
      <c r="D31" s="13">
        <v>16750</v>
      </c>
      <c r="E31" s="13"/>
      <c r="F31" s="13"/>
      <c r="G31" s="12">
        <v>10</v>
      </c>
      <c r="H31" s="32" t="s">
        <v>56</v>
      </c>
      <c r="I31" s="60">
        <v>1</v>
      </c>
      <c r="J31" s="13">
        <v>17537.25</v>
      </c>
      <c r="K31" s="13"/>
      <c r="L31" s="13"/>
      <c r="M31" s="12">
        <v>10</v>
      </c>
      <c r="N31" s="94" t="s">
        <v>60</v>
      </c>
      <c r="O31" s="32"/>
      <c r="P31" s="61"/>
      <c r="Q31" s="61"/>
      <c r="S31" s="61"/>
      <c r="T31" s="12">
        <v>10</v>
      </c>
      <c r="U31" s="94" t="s">
        <v>60</v>
      </c>
      <c r="V31" s="32"/>
      <c r="W31" s="61"/>
      <c r="X31" s="61"/>
      <c r="Z31" s="61"/>
      <c r="AA31" s="32"/>
      <c r="AB31" s="32" t="s">
        <v>56</v>
      </c>
      <c r="AC31" s="32"/>
      <c r="AD31" s="61">
        <v>16859.39</v>
      </c>
      <c r="AE31" s="61"/>
      <c r="AH31" s="32"/>
      <c r="AI31" s="32" t="s">
        <v>56</v>
      </c>
      <c r="AJ31" s="32"/>
      <c r="AK31" s="61">
        <v>16859.39</v>
      </c>
      <c r="AL31" s="61"/>
      <c r="AM31" s="61"/>
      <c r="AO31" s="32"/>
      <c r="AP31" s="32" t="s">
        <v>56</v>
      </c>
      <c r="AQ31" s="32"/>
      <c r="AR31" s="61">
        <v>16859.39</v>
      </c>
      <c r="AS31" s="61"/>
      <c r="AW31" s="12">
        <v>9</v>
      </c>
      <c r="AX31" s="77" t="s">
        <v>53</v>
      </c>
      <c r="AY31" s="32"/>
      <c r="AZ31" s="60" t="s">
        <v>50</v>
      </c>
      <c r="BA31" s="61"/>
      <c r="BB31" s="61"/>
      <c r="BE31" s="32"/>
      <c r="BF31" s="87" t="s">
        <v>57</v>
      </c>
      <c r="BG31" s="87"/>
      <c r="BH31" s="89">
        <v>0</v>
      </c>
      <c r="BI31" s="61"/>
      <c r="BL31" s="32"/>
      <c r="BM31" s="145"/>
      <c r="BN31" s="145"/>
      <c r="BO31" s="136"/>
      <c r="BP31" s="136"/>
      <c r="BT31" s="32"/>
      <c r="BU31" s="145"/>
      <c r="BV31" s="145"/>
      <c r="BW31" s="136"/>
      <c r="BX31" s="136"/>
    </row>
    <row r="32" spans="1:78" ht="15" x14ac:dyDescent="0.25">
      <c r="D32" s="13"/>
      <c r="E32" s="13"/>
      <c r="F32" s="13"/>
      <c r="J32" s="13"/>
      <c r="K32" s="13"/>
      <c r="L32" s="13"/>
      <c r="M32" s="12"/>
      <c r="N32" s="32" t="s">
        <v>56</v>
      </c>
      <c r="O32" s="32"/>
      <c r="P32" s="61">
        <v>17537.25</v>
      </c>
      <c r="Q32" s="61"/>
      <c r="S32" s="61"/>
      <c r="T32" s="12"/>
      <c r="U32" s="32" t="s">
        <v>56</v>
      </c>
      <c r="V32" s="32"/>
      <c r="W32" s="61">
        <v>17537.25</v>
      </c>
      <c r="X32" s="61"/>
      <c r="Z32" s="61"/>
      <c r="AA32" s="32"/>
      <c r="AB32" s="87" t="s">
        <v>57</v>
      </c>
      <c r="AC32" s="87"/>
      <c r="AD32" s="89">
        <v>0</v>
      </c>
      <c r="AE32" s="61"/>
      <c r="AH32" s="32"/>
      <c r="AI32" s="87" t="s">
        <v>57</v>
      </c>
      <c r="AJ32" s="87"/>
      <c r="AK32" s="89">
        <v>0</v>
      </c>
      <c r="AL32" s="61"/>
      <c r="AO32" s="32"/>
      <c r="AP32" s="87" t="s">
        <v>57</v>
      </c>
      <c r="AQ32" s="87"/>
      <c r="AR32" s="89">
        <v>0</v>
      </c>
      <c r="AS32" s="61"/>
      <c r="AW32" s="32"/>
      <c r="AX32" s="32" t="s">
        <v>56</v>
      </c>
      <c r="AY32" s="32"/>
      <c r="AZ32" s="61">
        <v>17702.36</v>
      </c>
      <c r="BA32" s="61"/>
      <c r="BE32" s="32"/>
      <c r="BF32" s="12" t="s">
        <v>59</v>
      </c>
      <c r="BG32" s="12"/>
      <c r="BH32" s="61">
        <f>BH31+BH30</f>
        <v>17702.36</v>
      </c>
      <c r="BI32" s="61"/>
      <c r="BL32" s="12">
        <v>10</v>
      </c>
      <c r="BM32" s="124" t="s">
        <v>60</v>
      </c>
      <c r="BN32" s="124"/>
      <c r="BO32" s="60">
        <v>1</v>
      </c>
      <c r="BP32" s="136">
        <v>19334.82</v>
      </c>
      <c r="BQ32" s="138"/>
      <c r="BT32" s="12">
        <v>10</v>
      </c>
      <c r="BU32" s="124" t="s">
        <v>60</v>
      </c>
      <c r="BV32" s="124"/>
      <c r="BW32" s="60">
        <v>1</v>
      </c>
      <c r="BX32" s="136">
        <v>19334.82</v>
      </c>
    </row>
    <row r="33" spans="1:78" ht="15" x14ac:dyDescent="0.25">
      <c r="A33" s="30"/>
      <c r="B33" s="99" t="s">
        <v>61</v>
      </c>
      <c r="C33" s="30"/>
      <c r="D33" s="13"/>
      <c r="E33" s="13"/>
      <c r="F33" s="13"/>
      <c r="G33" s="30"/>
      <c r="H33" s="99" t="s">
        <v>61</v>
      </c>
      <c r="I33" s="30"/>
      <c r="J33" s="13"/>
      <c r="K33" s="13"/>
      <c r="L33" s="13"/>
      <c r="M33" s="12"/>
      <c r="N33" s="87" t="s">
        <v>57</v>
      </c>
      <c r="O33" s="87"/>
      <c r="P33" s="89">
        <v>0</v>
      </c>
      <c r="Q33" s="61"/>
      <c r="S33" s="61"/>
      <c r="T33" s="12"/>
      <c r="U33" s="87" t="s">
        <v>57</v>
      </c>
      <c r="V33" s="87"/>
      <c r="W33" s="89">
        <v>0</v>
      </c>
      <c r="X33" s="61"/>
      <c r="Z33" s="61"/>
      <c r="AA33" s="32"/>
      <c r="AB33" s="12" t="s">
        <v>59</v>
      </c>
      <c r="AC33" s="12"/>
      <c r="AD33" s="61">
        <f>AD32+AD31</f>
        <v>16859.39</v>
      </c>
      <c r="AE33" s="61"/>
      <c r="AH33" s="32"/>
      <c r="AI33" s="12" t="s">
        <v>59</v>
      </c>
      <c r="AJ33" s="12"/>
      <c r="AK33" s="61">
        <f>AK32+AK31</f>
        <v>16859.39</v>
      </c>
      <c r="AL33" s="61"/>
      <c r="AO33" s="32"/>
      <c r="AP33" s="12" t="s">
        <v>59</v>
      </c>
      <c r="AQ33" s="12"/>
      <c r="AR33" s="61">
        <f>AR32+AR31</f>
        <v>16859.39</v>
      </c>
      <c r="AS33" s="61"/>
      <c r="AW33" s="32"/>
      <c r="AX33" s="87" t="s">
        <v>57</v>
      </c>
      <c r="AY33" s="87"/>
      <c r="AZ33" s="89">
        <v>0</v>
      </c>
      <c r="BA33" s="61"/>
      <c r="BE33" s="12">
        <v>10</v>
      </c>
      <c r="BF33" s="94" t="s">
        <v>60</v>
      </c>
      <c r="BG33" s="32"/>
      <c r="BH33" s="61"/>
      <c r="BI33" s="61"/>
      <c r="BL33" s="32"/>
      <c r="BM33" s="145"/>
      <c r="BN33" s="145"/>
      <c r="BO33" s="136"/>
      <c r="BP33" s="136"/>
      <c r="BT33" s="32"/>
      <c r="BU33" s="145"/>
      <c r="BV33" s="145"/>
      <c r="BW33" s="136"/>
      <c r="BX33" s="136"/>
    </row>
    <row r="34" spans="1:78" ht="15" x14ac:dyDescent="0.25">
      <c r="A34" s="4">
        <v>11</v>
      </c>
      <c r="B34" s="32" t="s">
        <v>56</v>
      </c>
      <c r="C34" s="60">
        <v>1</v>
      </c>
      <c r="D34" s="13">
        <v>23100</v>
      </c>
      <c r="E34" s="13"/>
      <c r="F34" s="13"/>
      <c r="G34" s="4">
        <v>11</v>
      </c>
      <c r="H34" s="32" t="s">
        <v>56</v>
      </c>
      <c r="I34" s="60">
        <v>1</v>
      </c>
      <c r="J34" s="13">
        <v>24185.7</v>
      </c>
      <c r="K34" s="13"/>
      <c r="L34" s="13"/>
      <c r="M34" s="12"/>
      <c r="N34" s="12" t="s">
        <v>59</v>
      </c>
      <c r="O34" s="12"/>
      <c r="P34" s="61">
        <f>P32+P33</f>
        <v>17537.25</v>
      </c>
      <c r="Q34" s="61"/>
      <c r="S34" s="61"/>
      <c r="T34" s="12"/>
      <c r="U34" s="12" t="s">
        <v>59</v>
      </c>
      <c r="V34" s="12"/>
      <c r="W34" s="61">
        <f>W32+W33</f>
        <v>17537.25</v>
      </c>
      <c r="X34" s="61"/>
      <c r="Z34" s="61"/>
      <c r="AA34" s="12">
        <v>10</v>
      </c>
      <c r="AB34" s="94" t="s">
        <v>60</v>
      </c>
      <c r="AC34" s="32"/>
      <c r="AD34" s="61"/>
      <c r="AE34" s="61"/>
      <c r="AH34" s="12">
        <v>10</v>
      </c>
      <c r="AI34" s="94" t="s">
        <v>60</v>
      </c>
      <c r="AJ34" s="32"/>
      <c r="AK34" s="61"/>
      <c r="AL34" s="61"/>
      <c r="AO34" s="12">
        <v>10</v>
      </c>
      <c r="AP34" s="94" t="s">
        <v>60</v>
      </c>
      <c r="AQ34" s="32"/>
      <c r="AR34" s="61"/>
      <c r="AS34" s="61"/>
      <c r="AW34" s="32"/>
      <c r="AX34" s="12" t="s">
        <v>59</v>
      </c>
      <c r="AY34" s="12"/>
      <c r="AZ34" s="61">
        <f>AZ33+AZ32</f>
        <v>17702.36</v>
      </c>
      <c r="BA34" s="61"/>
      <c r="BE34" s="12"/>
      <c r="BF34" s="32" t="s">
        <v>56</v>
      </c>
      <c r="BG34" s="32"/>
      <c r="BH34" s="61">
        <v>18414.11</v>
      </c>
      <c r="BI34" s="61"/>
      <c r="BL34" s="12">
        <v>11</v>
      </c>
      <c r="BM34" s="32" t="s">
        <v>61</v>
      </c>
      <c r="BN34" s="32"/>
      <c r="BO34" s="60">
        <v>1</v>
      </c>
      <c r="BP34" s="136">
        <v>26664.75</v>
      </c>
      <c r="BQ34" s="138"/>
      <c r="BT34" s="12">
        <v>11</v>
      </c>
      <c r="BU34" s="32" t="s">
        <v>61</v>
      </c>
      <c r="BV34" s="32"/>
      <c r="BW34" s="60">
        <v>1</v>
      </c>
      <c r="BX34" s="136">
        <v>26664.75</v>
      </c>
    </row>
    <row r="35" spans="1:78" ht="15" x14ac:dyDescent="0.25">
      <c r="D35" s="13"/>
      <c r="E35" s="13"/>
      <c r="F35" s="13"/>
      <c r="J35" s="13"/>
      <c r="K35" s="13"/>
      <c r="L35" s="13"/>
      <c r="M35" s="12">
        <v>11</v>
      </c>
      <c r="N35" s="99" t="s">
        <v>61</v>
      </c>
      <c r="O35" s="32"/>
      <c r="P35" s="61"/>
      <c r="Q35" s="61"/>
      <c r="S35" s="61"/>
      <c r="T35" s="12">
        <v>11</v>
      </c>
      <c r="U35" s="99" t="s">
        <v>61</v>
      </c>
      <c r="V35" s="32"/>
      <c r="W35" s="61"/>
      <c r="X35" s="61"/>
      <c r="Z35" s="61"/>
      <c r="AA35" s="12"/>
      <c r="AB35" s="32" t="s">
        <v>56</v>
      </c>
      <c r="AC35" s="32"/>
      <c r="AD35" s="61">
        <v>17537.25</v>
      </c>
      <c r="AE35" s="61"/>
      <c r="AH35" s="12"/>
      <c r="AI35" s="32" t="s">
        <v>56</v>
      </c>
      <c r="AJ35" s="32"/>
      <c r="AK35" s="61">
        <v>17537.25</v>
      </c>
      <c r="AL35" s="61"/>
      <c r="AO35" s="12"/>
      <c r="AP35" s="32" t="s">
        <v>56</v>
      </c>
      <c r="AQ35" s="32"/>
      <c r="AR35" s="61">
        <v>17537.25</v>
      </c>
      <c r="AS35" s="61"/>
      <c r="AW35" s="12">
        <v>10</v>
      </c>
      <c r="AX35" s="94" t="s">
        <v>60</v>
      </c>
      <c r="AY35" s="32"/>
      <c r="AZ35" s="61"/>
      <c r="BA35" s="61"/>
      <c r="BE35" s="12"/>
      <c r="BF35" s="87" t="s">
        <v>57</v>
      </c>
      <c r="BG35" s="87"/>
      <c r="BH35" s="89">
        <v>0</v>
      </c>
      <c r="BI35" s="61"/>
      <c r="BL35" s="12"/>
      <c r="BM35" s="145"/>
      <c r="BN35" s="145"/>
      <c r="BO35" s="136"/>
      <c r="BQ35" s="136"/>
      <c r="BT35" s="12"/>
      <c r="BU35" s="145"/>
      <c r="BV35" s="145"/>
      <c r="BW35" s="136"/>
      <c r="BY35" s="136"/>
    </row>
    <row r="36" spans="1:78" ht="15" x14ac:dyDescent="0.25">
      <c r="B36" s="99" t="s">
        <v>63</v>
      </c>
      <c r="C36" s="30"/>
      <c r="D36" s="146" t="s">
        <v>54</v>
      </c>
      <c r="E36" s="146" t="s">
        <v>99</v>
      </c>
      <c r="F36" s="13"/>
      <c r="H36" s="99" t="s">
        <v>63</v>
      </c>
      <c r="I36" s="30"/>
      <c r="J36" s="146" t="s">
        <v>54</v>
      </c>
      <c r="K36" s="146" t="s">
        <v>99</v>
      </c>
      <c r="L36" s="13"/>
      <c r="M36" s="12"/>
      <c r="N36" s="32" t="s">
        <v>56</v>
      </c>
      <c r="O36" s="32"/>
      <c r="P36" s="61">
        <v>24185.7</v>
      </c>
      <c r="Q36" s="61"/>
      <c r="S36" s="61"/>
      <c r="T36" s="12"/>
      <c r="U36" s="32" t="s">
        <v>56</v>
      </c>
      <c r="V36" s="32"/>
      <c r="W36" s="61">
        <v>24185.7</v>
      </c>
      <c r="X36" s="61"/>
      <c r="Z36" s="61"/>
      <c r="AA36" s="12"/>
      <c r="AB36" s="87" t="s">
        <v>57</v>
      </c>
      <c r="AC36" s="87"/>
      <c r="AD36" s="89">
        <v>0</v>
      </c>
      <c r="AE36" s="61"/>
      <c r="AH36" s="12"/>
      <c r="AI36" s="87" t="s">
        <v>57</v>
      </c>
      <c r="AJ36" s="87"/>
      <c r="AK36" s="89">
        <v>0</v>
      </c>
      <c r="AL36" s="61"/>
      <c r="AO36" s="12"/>
      <c r="AP36" s="87" t="s">
        <v>57</v>
      </c>
      <c r="AQ36" s="87"/>
      <c r="AR36" s="89">
        <v>0</v>
      </c>
      <c r="AS36" s="61"/>
      <c r="AW36" s="12"/>
      <c r="AX36" s="32" t="s">
        <v>56</v>
      </c>
      <c r="AY36" s="32"/>
      <c r="AZ36" s="61">
        <v>18414.11</v>
      </c>
      <c r="BA36" s="61"/>
      <c r="BE36" s="12"/>
      <c r="BF36" s="12" t="s">
        <v>59</v>
      </c>
      <c r="BG36" s="12"/>
      <c r="BH36" s="61">
        <f>BH34+BH35</f>
        <v>18414.11</v>
      </c>
      <c r="BI36" s="61"/>
      <c r="BL36" s="12">
        <v>12</v>
      </c>
      <c r="BM36" s="87" t="s">
        <v>63</v>
      </c>
      <c r="BN36" s="145"/>
      <c r="BO36" s="147" t="s">
        <v>100</v>
      </c>
      <c r="BP36" s="148" t="s">
        <v>101</v>
      </c>
      <c r="BQ36" s="149" t="s">
        <v>102</v>
      </c>
      <c r="BR36" s="148" t="s">
        <v>101</v>
      </c>
      <c r="BT36" s="12">
        <v>12</v>
      </c>
      <c r="BU36" s="87" t="s">
        <v>63</v>
      </c>
      <c r="BV36" s="145"/>
      <c r="BW36" s="147" t="s">
        <v>100</v>
      </c>
      <c r="BX36" s="148" t="s">
        <v>101</v>
      </c>
      <c r="BY36" s="149" t="s">
        <v>102</v>
      </c>
      <c r="BZ36" s="148" t="s">
        <v>101</v>
      </c>
    </row>
    <row r="37" spans="1:78" ht="15" x14ac:dyDescent="0.25">
      <c r="A37" s="12">
        <v>12</v>
      </c>
      <c r="B37" s="32" t="s">
        <v>56</v>
      </c>
      <c r="C37" s="102">
        <v>0.6</v>
      </c>
      <c r="D37" s="91">
        <v>22860</v>
      </c>
      <c r="E37" s="103">
        <f>C37*E39</f>
        <v>23760</v>
      </c>
      <c r="F37" s="13"/>
      <c r="G37" s="12">
        <v>12</v>
      </c>
      <c r="H37" s="32" t="s">
        <v>56</v>
      </c>
      <c r="I37" s="102">
        <v>0.6</v>
      </c>
      <c r="J37" s="91">
        <v>22860</v>
      </c>
      <c r="K37" s="103">
        <f>I37*K39</f>
        <v>23760</v>
      </c>
      <c r="L37" s="13"/>
      <c r="M37" s="12"/>
      <c r="N37" s="87" t="s">
        <v>57</v>
      </c>
      <c r="O37" s="87"/>
      <c r="P37" s="89">
        <v>0</v>
      </c>
      <c r="Q37" s="101"/>
      <c r="S37" s="101"/>
      <c r="T37" s="12"/>
      <c r="U37" s="87" t="s">
        <v>57</v>
      </c>
      <c r="V37" s="87"/>
      <c r="W37" s="89">
        <v>0</v>
      </c>
      <c r="X37" s="101"/>
      <c r="Z37" s="101"/>
      <c r="AA37" s="12"/>
      <c r="AB37" s="12" t="s">
        <v>59</v>
      </c>
      <c r="AC37" s="12"/>
      <c r="AD37" s="61">
        <f>AD35+AD36</f>
        <v>17537.25</v>
      </c>
      <c r="AE37" s="61"/>
      <c r="AH37" s="12"/>
      <c r="AI37" s="12" t="s">
        <v>59</v>
      </c>
      <c r="AJ37" s="12"/>
      <c r="AK37" s="61">
        <f>AK35+AK36</f>
        <v>17537.25</v>
      </c>
      <c r="AL37" s="61"/>
      <c r="AO37" s="12"/>
      <c r="AP37" s="12" t="s">
        <v>59</v>
      </c>
      <c r="AQ37" s="12"/>
      <c r="AR37" s="61">
        <f>AR35+AR36</f>
        <v>17537.25</v>
      </c>
      <c r="AS37" s="61"/>
      <c r="AW37" s="12"/>
      <c r="AX37" s="87" t="s">
        <v>57</v>
      </c>
      <c r="AY37" s="87"/>
      <c r="AZ37" s="89">
        <v>0</v>
      </c>
      <c r="BA37" s="61"/>
      <c r="BE37" s="12">
        <v>11</v>
      </c>
      <c r="BF37" s="99" t="s">
        <v>61</v>
      </c>
      <c r="BG37" s="32"/>
      <c r="BH37" s="61"/>
      <c r="BI37" s="61"/>
      <c r="BM37" t="s">
        <v>56</v>
      </c>
      <c r="BN37" s="32"/>
      <c r="BO37" s="136">
        <v>42005.25</v>
      </c>
      <c r="BP37" s="135">
        <v>1</v>
      </c>
      <c r="BQ37" s="136">
        <v>43659</v>
      </c>
      <c r="BR37" s="135">
        <v>1</v>
      </c>
      <c r="BS37" s="150" t="s">
        <v>50</v>
      </c>
      <c r="BU37" t="s">
        <v>56</v>
      </c>
      <c r="BV37" s="32"/>
      <c r="BW37" s="136">
        <v>42005.25</v>
      </c>
      <c r="BX37" s="135">
        <v>1</v>
      </c>
      <c r="BY37" s="136">
        <v>43659</v>
      </c>
      <c r="BZ37" s="135">
        <v>1</v>
      </c>
    </row>
    <row r="38" spans="1:78" ht="15" x14ac:dyDescent="0.25">
      <c r="A38" s="12"/>
      <c r="B38" s="87" t="s">
        <v>57</v>
      </c>
      <c r="C38" s="104">
        <v>0.4</v>
      </c>
      <c r="D38" s="151">
        <v>15240</v>
      </c>
      <c r="E38" s="105">
        <f>C38*E39</f>
        <v>15840</v>
      </c>
      <c r="F38" s="13"/>
      <c r="G38" s="12"/>
      <c r="H38" s="87" t="s">
        <v>57</v>
      </c>
      <c r="I38" s="104">
        <v>0.4</v>
      </c>
      <c r="J38" s="151">
        <v>15240</v>
      </c>
      <c r="K38" s="105">
        <f>I38*K39</f>
        <v>15840</v>
      </c>
      <c r="L38" s="13"/>
      <c r="M38" s="12"/>
      <c r="N38" s="12" t="s">
        <v>59</v>
      </c>
      <c r="O38" s="12"/>
      <c r="P38" s="61">
        <f>P37+P36</f>
        <v>24185.7</v>
      </c>
      <c r="Q38" s="101"/>
      <c r="S38" s="101"/>
      <c r="T38" s="12"/>
      <c r="U38" s="12" t="s">
        <v>59</v>
      </c>
      <c r="V38" s="12"/>
      <c r="W38" s="61">
        <f>W37+W36</f>
        <v>24185.7</v>
      </c>
      <c r="X38" s="101"/>
      <c r="Z38" s="101"/>
      <c r="AA38" s="12">
        <v>11</v>
      </c>
      <c r="AB38" s="99" t="s">
        <v>61</v>
      </c>
      <c r="AC38" s="32"/>
      <c r="AD38" s="61"/>
      <c r="AE38" s="61"/>
      <c r="AH38" s="12">
        <v>11</v>
      </c>
      <c r="AI38" s="99" t="s">
        <v>61</v>
      </c>
      <c r="AJ38" s="32"/>
      <c r="AK38" s="61"/>
      <c r="AL38" s="61"/>
      <c r="AO38" s="12">
        <v>11</v>
      </c>
      <c r="AP38" s="99" t="s">
        <v>61</v>
      </c>
      <c r="AQ38" s="32"/>
      <c r="AR38" s="61"/>
      <c r="AS38" s="61"/>
      <c r="AW38" s="12"/>
      <c r="AX38" s="12" t="s">
        <v>59</v>
      </c>
      <c r="AY38" s="12"/>
      <c r="AZ38" s="61">
        <f>AZ36+AZ37</f>
        <v>18414.11</v>
      </c>
      <c r="BA38" s="61"/>
      <c r="BE38" s="12"/>
      <c r="BF38" s="32" t="s">
        <v>56</v>
      </c>
      <c r="BG38" s="32"/>
      <c r="BH38" s="61">
        <v>25395</v>
      </c>
      <c r="BI38" s="61"/>
      <c r="BL38" s="12"/>
      <c r="BM38" s="87" t="s">
        <v>57</v>
      </c>
      <c r="BN38" s="124"/>
      <c r="BO38" s="152">
        <v>0</v>
      </c>
      <c r="BQ38" s="152">
        <v>0</v>
      </c>
      <c r="BS38" s="135"/>
      <c r="BT38" s="12"/>
      <c r="BU38" s="87" t="s">
        <v>57</v>
      </c>
      <c r="BV38" s="124"/>
      <c r="BW38" s="152">
        <v>0</v>
      </c>
      <c r="BY38" s="152">
        <v>0</v>
      </c>
    </row>
    <row r="39" spans="1:78" ht="15" x14ac:dyDescent="0.25">
      <c r="C39" s="30"/>
      <c r="D39" s="91">
        <f>+D37+D38</f>
        <v>38100</v>
      </c>
      <c r="E39" s="13">
        <v>39600</v>
      </c>
      <c r="F39" s="13"/>
      <c r="I39" s="30"/>
      <c r="J39" s="91">
        <f>+J37+J38</f>
        <v>38100</v>
      </c>
      <c r="K39" s="13">
        <v>39600</v>
      </c>
      <c r="L39" s="13"/>
      <c r="M39" s="12"/>
      <c r="N39" s="12"/>
      <c r="O39" s="12"/>
      <c r="P39" s="61"/>
      <c r="Q39" s="101"/>
      <c r="S39" s="101"/>
      <c r="T39" s="12"/>
      <c r="U39" s="12"/>
      <c r="V39" s="12"/>
      <c r="W39" s="61"/>
      <c r="X39" s="101"/>
      <c r="Z39" s="101"/>
      <c r="AA39" s="12"/>
      <c r="AB39" s="32" t="s">
        <v>56</v>
      </c>
      <c r="AC39" s="32"/>
      <c r="AD39" s="61">
        <v>24185.7</v>
      </c>
      <c r="AE39" s="61"/>
      <c r="AH39" s="12"/>
      <c r="AI39" s="32" t="s">
        <v>56</v>
      </c>
      <c r="AJ39" s="32"/>
      <c r="AK39" s="61">
        <v>24185.7</v>
      </c>
      <c r="AL39" s="61"/>
      <c r="AO39" s="12"/>
      <c r="AP39" s="32" t="s">
        <v>56</v>
      </c>
      <c r="AQ39" s="32"/>
      <c r="AR39" s="61">
        <v>24185.7</v>
      </c>
      <c r="AS39" s="61"/>
      <c r="AW39" s="12">
        <v>11</v>
      </c>
      <c r="AX39" s="99" t="s">
        <v>61</v>
      </c>
      <c r="AY39" s="32"/>
      <c r="AZ39" s="61"/>
      <c r="BA39" s="61"/>
      <c r="BE39" s="12"/>
      <c r="BF39" s="87" t="s">
        <v>57</v>
      </c>
      <c r="BG39" s="87"/>
      <c r="BH39" s="89">
        <v>0</v>
      </c>
      <c r="BI39" s="101"/>
      <c r="BL39" s="12"/>
      <c r="BM39" s="12" t="s">
        <v>59</v>
      </c>
      <c r="BN39" s="124"/>
      <c r="BO39" s="136">
        <v>42005.25</v>
      </c>
      <c r="BP39" s="153" t="s">
        <v>50</v>
      </c>
      <c r="BQ39" s="136">
        <v>43659</v>
      </c>
      <c r="BR39" s="153" t="s">
        <v>50</v>
      </c>
      <c r="BT39" s="12"/>
      <c r="BU39" s="12" t="s">
        <v>59</v>
      </c>
      <c r="BV39" s="124"/>
      <c r="BW39" s="136">
        <v>42005.25</v>
      </c>
      <c r="BX39" s="153" t="s">
        <v>50</v>
      </c>
      <c r="BY39" s="136">
        <v>43659</v>
      </c>
      <c r="BZ39" s="153" t="s">
        <v>50</v>
      </c>
    </row>
    <row r="40" spans="1:78" ht="15" x14ac:dyDescent="0.25">
      <c r="B40" s="99" t="s">
        <v>65</v>
      </c>
      <c r="C40" s="30"/>
      <c r="D40" s="91"/>
      <c r="E40" s="13"/>
      <c r="F40" s="13"/>
      <c r="H40" s="99" t="s">
        <v>65</v>
      </c>
      <c r="I40" s="30"/>
      <c r="J40" s="91"/>
      <c r="K40" s="13"/>
      <c r="L40" s="13"/>
      <c r="M40" s="12">
        <v>12</v>
      </c>
      <c r="N40" s="99" t="s">
        <v>63</v>
      </c>
      <c r="O40" s="32"/>
      <c r="P40" s="147" t="s">
        <v>100</v>
      </c>
      <c r="Q40" s="149" t="s">
        <v>102</v>
      </c>
      <c r="S40" s="32"/>
      <c r="T40" s="12">
        <v>12</v>
      </c>
      <c r="U40" s="99" t="s">
        <v>63</v>
      </c>
      <c r="V40" s="32"/>
      <c r="W40" s="147" t="s">
        <v>100</v>
      </c>
      <c r="X40" s="149" t="s">
        <v>102</v>
      </c>
      <c r="Z40" s="32"/>
      <c r="AA40" s="12"/>
      <c r="AB40" s="87" t="s">
        <v>57</v>
      </c>
      <c r="AC40" s="87"/>
      <c r="AD40" s="89">
        <v>0</v>
      </c>
      <c r="AE40" s="101"/>
      <c r="AH40" s="12"/>
      <c r="AI40" s="87" t="s">
        <v>57</v>
      </c>
      <c r="AJ40" s="87"/>
      <c r="AK40" s="89">
        <v>0</v>
      </c>
      <c r="AL40" s="101"/>
      <c r="AO40" s="12"/>
      <c r="AP40" s="87" t="s">
        <v>57</v>
      </c>
      <c r="AQ40" s="87"/>
      <c r="AR40" s="89">
        <v>0</v>
      </c>
      <c r="AS40" s="101"/>
      <c r="AW40" s="12"/>
      <c r="AX40" s="32" t="s">
        <v>56</v>
      </c>
      <c r="AY40" s="32"/>
      <c r="AZ40" s="61">
        <v>25395</v>
      </c>
      <c r="BA40" s="61"/>
      <c r="BE40" s="12"/>
      <c r="BF40" s="12" t="s">
        <v>59</v>
      </c>
      <c r="BG40" s="12"/>
      <c r="BH40" s="61">
        <f>BH39+BH38</f>
        <v>25395</v>
      </c>
      <c r="BI40" s="101"/>
      <c r="BL40" s="12"/>
      <c r="BM40" s="12"/>
      <c r="BN40" s="124"/>
      <c r="BO40" s="136"/>
      <c r="BQ40" s="136"/>
      <c r="BS40" s="153"/>
      <c r="BT40" s="12"/>
      <c r="BU40" s="12"/>
      <c r="BV40" s="124"/>
      <c r="BW40" s="136"/>
      <c r="BY40" s="136"/>
    </row>
    <row r="41" spans="1:78" ht="15" x14ac:dyDescent="0.25">
      <c r="A41" s="12">
        <v>13</v>
      </c>
      <c r="B41" s="32" t="s">
        <v>56</v>
      </c>
      <c r="C41" s="102">
        <v>0.5</v>
      </c>
      <c r="D41" s="91">
        <v>25380</v>
      </c>
      <c r="E41" s="103">
        <v>26400</v>
      </c>
      <c r="F41" s="13"/>
      <c r="G41" s="12">
        <v>13</v>
      </c>
      <c r="H41" s="32" t="s">
        <v>56</v>
      </c>
      <c r="I41" s="102">
        <v>0.5</v>
      </c>
      <c r="J41" s="91">
        <v>25380</v>
      </c>
      <c r="K41" s="103">
        <v>26400</v>
      </c>
      <c r="L41" s="13"/>
      <c r="M41" s="12"/>
      <c r="N41" s="32" t="s">
        <v>56</v>
      </c>
      <c r="O41" s="32"/>
      <c r="P41" s="61">
        <v>22860</v>
      </c>
      <c r="Q41" s="61">
        <v>23760</v>
      </c>
      <c r="S41" s="32"/>
      <c r="T41" s="12"/>
      <c r="U41" s="32" t="s">
        <v>56</v>
      </c>
      <c r="V41" s="32"/>
      <c r="W41" s="61">
        <v>22860</v>
      </c>
      <c r="X41" s="61">
        <v>23760</v>
      </c>
      <c r="Z41" s="32"/>
      <c r="AA41" s="12"/>
      <c r="AB41" s="12" t="s">
        <v>59</v>
      </c>
      <c r="AC41" s="12"/>
      <c r="AD41" s="61">
        <f>AD40+AD39</f>
        <v>24185.7</v>
      </c>
      <c r="AE41" s="101"/>
      <c r="AH41" s="12"/>
      <c r="AI41" s="12" t="s">
        <v>59</v>
      </c>
      <c r="AJ41" s="12"/>
      <c r="AK41" s="61">
        <f>AK40+AK39</f>
        <v>24185.7</v>
      </c>
      <c r="AL41" s="101"/>
      <c r="AO41" s="12"/>
      <c r="AP41" s="12" t="s">
        <v>59</v>
      </c>
      <c r="AQ41" s="12"/>
      <c r="AR41" s="61">
        <f>AR40+AR39</f>
        <v>24185.7</v>
      </c>
      <c r="AS41" s="101"/>
      <c r="AW41" s="12"/>
      <c r="AX41" s="87" t="s">
        <v>57</v>
      </c>
      <c r="AY41" s="87"/>
      <c r="AZ41" s="89">
        <v>0</v>
      </c>
      <c r="BA41" s="101"/>
      <c r="BE41" s="12">
        <v>12</v>
      </c>
      <c r="BF41" s="99" t="s">
        <v>63</v>
      </c>
      <c r="BG41" s="32"/>
      <c r="BH41" s="147" t="s">
        <v>100</v>
      </c>
      <c r="BI41" s="148" t="s">
        <v>101</v>
      </c>
      <c r="BJ41" s="149" t="s">
        <v>102</v>
      </c>
      <c r="BK41" s="148" t="s">
        <v>101</v>
      </c>
      <c r="BL41" s="12">
        <v>13</v>
      </c>
      <c r="BM41" s="87" t="s">
        <v>65</v>
      </c>
      <c r="BN41" s="124"/>
      <c r="BO41" s="154"/>
      <c r="BP41" s="155"/>
      <c r="BQ41" s="156"/>
      <c r="BR41" s="155"/>
      <c r="BT41" s="12">
        <v>13</v>
      </c>
      <c r="BU41" s="87" t="s">
        <v>65</v>
      </c>
      <c r="BV41" s="124"/>
      <c r="BW41" s="154"/>
      <c r="BX41" s="155"/>
      <c r="BY41" s="156"/>
      <c r="BZ41" s="155"/>
    </row>
    <row r="42" spans="1:78" ht="15" x14ac:dyDescent="0.25">
      <c r="A42" s="12"/>
      <c r="B42" s="87" t="s">
        <v>57</v>
      </c>
      <c r="C42" s="104">
        <v>0.5</v>
      </c>
      <c r="D42" s="151">
        <v>25380</v>
      </c>
      <c r="E42" s="105">
        <v>26400</v>
      </c>
      <c r="F42" s="13"/>
      <c r="G42" s="12"/>
      <c r="H42" s="87" t="s">
        <v>57</v>
      </c>
      <c r="I42" s="104">
        <v>0.5</v>
      </c>
      <c r="J42" s="151">
        <v>25380</v>
      </c>
      <c r="K42" s="105">
        <v>26400</v>
      </c>
      <c r="L42" s="13"/>
      <c r="M42" s="12"/>
      <c r="N42" s="87" t="s">
        <v>57</v>
      </c>
      <c r="O42" s="87"/>
      <c r="P42" s="89">
        <v>15240</v>
      </c>
      <c r="Q42" s="89">
        <v>15840</v>
      </c>
      <c r="S42" s="32"/>
      <c r="T42" s="12"/>
      <c r="U42" s="87" t="s">
        <v>57</v>
      </c>
      <c r="V42" s="87"/>
      <c r="W42" s="89">
        <v>15240</v>
      </c>
      <c r="X42" s="89">
        <v>15840</v>
      </c>
      <c r="Z42" s="32"/>
      <c r="AA42" s="12"/>
      <c r="AB42" s="12"/>
      <c r="AC42" s="12"/>
      <c r="AD42" s="61"/>
      <c r="AE42" s="101"/>
      <c r="AH42" s="12"/>
      <c r="AI42" s="12"/>
      <c r="AJ42" s="12"/>
      <c r="AK42" s="61"/>
      <c r="AL42" s="101"/>
      <c r="AO42" s="12"/>
      <c r="AP42" s="12"/>
      <c r="AQ42" s="12"/>
      <c r="AR42" s="61"/>
      <c r="AS42" s="101"/>
      <c r="AW42" s="12"/>
      <c r="AX42" s="12" t="s">
        <v>59</v>
      </c>
      <c r="AY42" s="12"/>
      <c r="AZ42" s="61">
        <f>AZ41+AZ40</f>
        <v>25395</v>
      </c>
      <c r="BA42" s="101"/>
      <c r="BE42" s="12"/>
      <c r="BF42" s="32" t="s">
        <v>56</v>
      </c>
      <c r="BG42" s="32"/>
      <c r="BH42" s="61">
        <v>27971.5</v>
      </c>
      <c r="BI42" s="135">
        <v>0.69920000000000004</v>
      </c>
      <c r="BJ42" s="61">
        <v>29072.74</v>
      </c>
      <c r="BK42" s="135">
        <v>0.69920000000000004</v>
      </c>
      <c r="BM42" t="s">
        <v>56</v>
      </c>
      <c r="BN42" s="74"/>
      <c r="BO42" s="136">
        <v>40573.1</v>
      </c>
      <c r="BP42" s="157">
        <f>BO42/BO44</f>
        <v>0.72499995532754735</v>
      </c>
      <c r="BQ42" s="136">
        <v>42203.7</v>
      </c>
      <c r="BR42" s="135">
        <f>BQ42/BQ44</f>
        <v>0.72499999999999998</v>
      </c>
      <c r="BS42" s="155"/>
      <c r="BU42" t="s">
        <v>56</v>
      </c>
      <c r="BV42" s="74"/>
      <c r="BW42" s="136">
        <v>40573.1</v>
      </c>
      <c r="BX42" s="157">
        <f>BW42/BW44</f>
        <v>0.72499995532754735</v>
      </c>
      <c r="BY42" s="136">
        <v>42203.7</v>
      </c>
      <c r="BZ42" s="135">
        <f>BY42/BY44</f>
        <v>0.72499999999999998</v>
      </c>
    </row>
    <row r="43" spans="1:78" ht="15" x14ac:dyDescent="0.25">
      <c r="A43" s="30"/>
      <c r="B43" s="30"/>
      <c r="C43" s="30"/>
      <c r="D43" s="91">
        <f>+D41+D42</f>
        <v>50760</v>
      </c>
      <c r="E43" s="13">
        <f>E41+E42</f>
        <v>52800</v>
      </c>
      <c r="F43" s="13"/>
      <c r="G43" s="30"/>
      <c r="H43" s="30"/>
      <c r="I43" s="30"/>
      <c r="J43" s="91">
        <f>+J41+J42</f>
        <v>50760</v>
      </c>
      <c r="K43" s="13">
        <f>K41+K42</f>
        <v>52800</v>
      </c>
      <c r="L43" s="13"/>
      <c r="M43" s="12"/>
      <c r="N43" s="12" t="s">
        <v>59</v>
      </c>
      <c r="O43" s="12"/>
      <c r="P43" s="61">
        <f>P42+P41</f>
        <v>38100</v>
      </c>
      <c r="Q43" s="61">
        <f>Q42+Q41</f>
        <v>39600</v>
      </c>
      <c r="S43" s="32"/>
      <c r="T43" s="12"/>
      <c r="U43" s="12" t="s">
        <v>59</v>
      </c>
      <c r="V43" s="12"/>
      <c r="W43" s="61">
        <f>W42+W41</f>
        <v>38100</v>
      </c>
      <c r="X43" s="61">
        <f>X42+X41</f>
        <v>39600</v>
      </c>
      <c r="Z43" s="32"/>
      <c r="AA43" s="12">
        <v>12</v>
      </c>
      <c r="AB43" s="99" t="s">
        <v>63</v>
      </c>
      <c r="AC43" s="32"/>
      <c r="AD43" s="147" t="s">
        <v>100</v>
      </c>
      <c r="AE43" s="149" t="s">
        <v>102</v>
      </c>
      <c r="AH43" s="12">
        <v>12</v>
      </c>
      <c r="AI43" s="99" t="s">
        <v>63</v>
      </c>
      <c r="AJ43" s="32"/>
      <c r="AK43" s="147" t="s">
        <v>100</v>
      </c>
      <c r="AL43" s="149" t="s">
        <v>102</v>
      </c>
      <c r="AO43" s="12">
        <v>12</v>
      </c>
      <c r="AP43" s="99" t="s">
        <v>63</v>
      </c>
      <c r="AQ43" s="32"/>
      <c r="AR43" s="147" t="s">
        <v>100</v>
      </c>
      <c r="AS43" s="149" t="s">
        <v>102</v>
      </c>
      <c r="AW43" s="12"/>
      <c r="AX43" s="12"/>
      <c r="AY43" s="12"/>
      <c r="AZ43" s="61"/>
      <c r="BA43" s="101"/>
      <c r="BE43" s="12"/>
      <c r="BF43" s="87" t="s">
        <v>57</v>
      </c>
      <c r="BG43" s="87"/>
      <c r="BH43" s="89">
        <v>12033.5</v>
      </c>
      <c r="BI43" s="135">
        <v>0.30080000000000001</v>
      </c>
      <c r="BJ43" s="89">
        <v>12507.26</v>
      </c>
      <c r="BK43" s="135">
        <v>0.30080000000000001</v>
      </c>
      <c r="BL43" s="12"/>
      <c r="BM43" s="87" t="s">
        <v>57</v>
      </c>
      <c r="BN43" s="124"/>
      <c r="BO43" s="152">
        <v>15389.8</v>
      </c>
      <c r="BP43" s="157">
        <f>BO43/BO44</f>
        <v>0.27500004467245265</v>
      </c>
      <c r="BQ43" s="152">
        <v>16008.3</v>
      </c>
      <c r="BR43" s="135">
        <f>BQ43/BQ44</f>
        <v>0.27499999999999997</v>
      </c>
      <c r="BS43" s="135"/>
      <c r="BT43" s="12"/>
      <c r="BU43" s="87" t="s">
        <v>57</v>
      </c>
      <c r="BV43" s="124"/>
      <c r="BW43" s="152">
        <v>15389.8</v>
      </c>
      <c r="BX43" s="157">
        <f>BW43/BW44</f>
        <v>0.27500004467245265</v>
      </c>
      <c r="BY43" s="152">
        <v>16008.3</v>
      </c>
      <c r="BZ43" s="135">
        <f>BY43/BY44</f>
        <v>0.27499999999999997</v>
      </c>
    </row>
    <row r="44" spans="1:78" ht="15" x14ac:dyDescent="0.25">
      <c r="B44" s="99" t="s">
        <v>67</v>
      </c>
      <c r="C44" s="30"/>
      <c r="D44" s="91"/>
      <c r="E44" s="13"/>
      <c r="F44" s="13"/>
      <c r="H44" s="99" t="s">
        <v>67</v>
      </c>
      <c r="I44" s="30"/>
      <c r="J44" s="91"/>
      <c r="K44" s="13"/>
      <c r="L44" s="13"/>
      <c r="M44" s="12">
        <v>13</v>
      </c>
      <c r="N44" s="99" t="s">
        <v>65</v>
      </c>
      <c r="O44" s="32"/>
      <c r="P44" s="81"/>
      <c r="Q44" s="61"/>
      <c r="S44" s="32"/>
      <c r="T44" s="12">
        <v>13</v>
      </c>
      <c r="U44" s="99" t="s">
        <v>65</v>
      </c>
      <c r="V44" s="32"/>
      <c r="W44" s="81"/>
      <c r="X44" s="61"/>
      <c r="Z44" s="32"/>
      <c r="AA44" s="12"/>
      <c r="AB44" s="32" t="s">
        <v>56</v>
      </c>
      <c r="AC44" s="32"/>
      <c r="AD44" s="61">
        <v>22860</v>
      </c>
      <c r="AE44" s="61">
        <v>23760</v>
      </c>
      <c r="AH44" s="12"/>
      <c r="AI44" s="32" t="s">
        <v>56</v>
      </c>
      <c r="AJ44" s="32"/>
      <c r="AK44" s="61">
        <v>22860</v>
      </c>
      <c r="AL44" s="61">
        <v>23760</v>
      </c>
      <c r="AO44" s="12"/>
      <c r="AP44" s="32" t="s">
        <v>56</v>
      </c>
      <c r="AQ44" s="32"/>
      <c r="AR44" s="61">
        <v>22860</v>
      </c>
      <c r="AS44" s="61">
        <v>23760</v>
      </c>
      <c r="AW44" s="12">
        <v>12</v>
      </c>
      <c r="AX44" s="99" t="s">
        <v>63</v>
      </c>
      <c r="AY44" s="32"/>
      <c r="AZ44" s="147" t="s">
        <v>100</v>
      </c>
      <c r="BA44" s="148" t="s">
        <v>101</v>
      </c>
      <c r="BB44" s="149" t="s">
        <v>102</v>
      </c>
      <c r="BC44" s="148" t="s">
        <v>101</v>
      </c>
      <c r="BE44" s="12"/>
      <c r="BF44" s="12" t="s">
        <v>59</v>
      </c>
      <c r="BG44" s="12"/>
      <c r="BH44" s="61">
        <f>BH43+BH42</f>
        <v>40005</v>
      </c>
      <c r="BI44" s="135">
        <f>SUM(BI42:BI43)</f>
        <v>1</v>
      </c>
      <c r="BJ44" s="61">
        <f>BJ43+BJ42</f>
        <v>41580</v>
      </c>
      <c r="BK44" s="135">
        <f>SUM(BK42:BK43)</f>
        <v>1</v>
      </c>
      <c r="BL44" s="12"/>
      <c r="BM44" s="12" t="s">
        <v>59</v>
      </c>
      <c r="BN44" s="124"/>
      <c r="BO44" s="136">
        <v>55962.899999999994</v>
      </c>
      <c r="BP44" s="157">
        <f>BP43+BP42</f>
        <v>1</v>
      </c>
      <c r="BQ44" s="136">
        <v>58212</v>
      </c>
      <c r="BR44" s="135">
        <f>BR43+BR42</f>
        <v>1</v>
      </c>
      <c r="BS44" s="135"/>
      <c r="BT44" s="12"/>
      <c r="BU44" s="12" t="s">
        <v>59</v>
      </c>
      <c r="BV44" s="124"/>
      <c r="BW44" s="136">
        <v>55962.899999999994</v>
      </c>
      <c r="BX44" s="157">
        <f>BX43+BX42</f>
        <v>1</v>
      </c>
      <c r="BY44" s="136">
        <v>58212</v>
      </c>
      <c r="BZ44" s="135">
        <f>BZ43+BZ42</f>
        <v>1</v>
      </c>
    </row>
    <row r="45" spans="1:78" ht="15" x14ac:dyDescent="0.25">
      <c r="A45" s="12">
        <v>14</v>
      </c>
      <c r="B45" s="32" t="s">
        <v>56</v>
      </c>
      <c r="C45" s="102">
        <v>0.5</v>
      </c>
      <c r="D45" s="91">
        <v>36340</v>
      </c>
      <c r="E45" s="103">
        <v>37797</v>
      </c>
      <c r="F45" s="13"/>
      <c r="G45" s="12">
        <v>14</v>
      </c>
      <c r="H45" s="32" t="s">
        <v>56</v>
      </c>
      <c r="I45" s="102">
        <v>0.5</v>
      </c>
      <c r="J45" s="91">
        <v>36340</v>
      </c>
      <c r="K45" s="103">
        <v>37797</v>
      </c>
      <c r="L45" s="13"/>
      <c r="M45" s="12"/>
      <c r="N45" s="32" t="s">
        <v>56</v>
      </c>
      <c r="O45" s="32"/>
      <c r="P45" s="61">
        <v>25380</v>
      </c>
      <c r="Q45" s="61">
        <v>26400</v>
      </c>
      <c r="S45" s="32"/>
      <c r="T45" s="12"/>
      <c r="U45" s="32" t="s">
        <v>56</v>
      </c>
      <c r="V45" s="32"/>
      <c r="W45" s="61">
        <v>25380</v>
      </c>
      <c r="X45" s="61">
        <v>26400</v>
      </c>
      <c r="Z45" s="32"/>
      <c r="AA45" s="12"/>
      <c r="AB45" s="87" t="s">
        <v>57</v>
      </c>
      <c r="AC45" s="87"/>
      <c r="AD45" s="89">
        <v>15240</v>
      </c>
      <c r="AE45" s="89">
        <v>15840</v>
      </c>
      <c r="AH45" s="12"/>
      <c r="AI45" s="87" t="s">
        <v>57</v>
      </c>
      <c r="AJ45" s="87"/>
      <c r="AK45" s="89">
        <v>15240</v>
      </c>
      <c r="AL45" s="89">
        <v>15840</v>
      </c>
      <c r="AO45" s="12"/>
      <c r="AP45" s="87" t="s">
        <v>57</v>
      </c>
      <c r="AQ45" s="87"/>
      <c r="AR45" s="89">
        <v>15240</v>
      </c>
      <c r="AS45" s="89">
        <v>15840</v>
      </c>
      <c r="AW45" s="12"/>
      <c r="AX45" s="32" t="s">
        <v>56</v>
      </c>
      <c r="AY45" s="32"/>
      <c r="AZ45" s="61">
        <v>27971.5</v>
      </c>
      <c r="BA45" s="135">
        <v>0.69920000000000004</v>
      </c>
      <c r="BB45" s="61">
        <v>29072.74</v>
      </c>
      <c r="BC45" s="135">
        <v>0.69920000000000004</v>
      </c>
      <c r="BE45" s="12">
        <v>13</v>
      </c>
      <c r="BF45" s="99" t="s">
        <v>65</v>
      </c>
      <c r="BG45" s="32"/>
      <c r="BH45" s="81"/>
      <c r="BJ45" s="61"/>
      <c r="BL45" s="12"/>
      <c r="BM45" s="12"/>
      <c r="BN45" s="124"/>
      <c r="BO45" s="136"/>
      <c r="BP45" s="157"/>
      <c r="BQ45" s="136"/>
      <c r="BR45" s="135"/>
      <c r="BS45" s="135"/>
      <c r="BT45" s="12"/>
      <c r="BU45" s="12"/>
      <c r="BV45" s="124"/>
      <c r="BW45" s="136"/>
      <c r="BX45" s="157"/>
      <c r="BY45" s="136"/>
      <c r="BZ45" s="135"/>
    </row>
    <row r="46" spans="1:78" ht="15" x14ac:dyDescent="0.25">
      <c r="A46" s="32"/>
      <c r="B46" s="87" t="s">
        <v>57</v>
      </c>
      <c r="C46" s="104">
        <v>0.5</v>
      </c>
      <c r="D46" s="151">
        <v>36340</v>
      </c>
      <c r="E46" s="105">
        <v>37797</v>
      </c>
      <c r="F46" s="13"/>
      <c r="G46" s="32"/>
      <c r="H46" s="87" t="s">
        <v>57</v>
      </c>
      <c r="I46" s="104">
        <v>0.5</v>
      </c>
      <c r="J46" s="151">
        <v>36340</v>
      </c>
      <c r="K46" s="105">
        <v>37797</v>
      </c>
      <c r="L46" s="13"/>
      <c r="M46" s="12"/>
      <c r="N46" s="87" t="s">
        <v>57</v>
      </c>
      <c r="O46" s="87"/>
      <c r="P46" s="89">
        <v>25380</v>
      </c>
      <c r="Q46" s="89">
        <v>26400</v>
      </c>
      <c r="S46" s="32"/>
      <c r="T46" s="12"/>
      <c r="U46" s="87" t="s">
        <v>57</v>
      </c>
      <c r="V46" s="87"/>
      <c r="W46" s="89">
        <v>25380</v>
      </c>
      <c r="X46" s="89">
        <v>26400</v>
      </c>
      <c r="Z46" s="32"/>
      <c r="AA46" s="12"/>
      <c r="AB46" s="12" t="s">
        <v>59</v>
      </c>
      <c r="AC46" s="12"/>
      <c r="AD46" s="61">
        <f>AD45+AD44</f>
        <v>38100</v>
      </c>
      <c r="AE46" s="61">
        <f>AE45+AE44</f>
        <v>39600</v>
      </c>
      <c r="AH46" s="12"/>
      <c r="AI46" s="12" t="s">
        <v>59</v>
      </c>
      <c r="AJ46" s="12"/>
      <c r="AK46" s="61">
        <f>AK45+AK44</f>
        <v>38100</v>
      </c>
      <c r="AL46" s="61">
        <f>AL45+AL44</f>
        <v>39600</v>
      </c>
      <c r="AO46" s="12"/>
      <c r="AP46" s="12" t="s">
        <v>59</v>
      </c>
      <c r="AQ46" s="12"/>
      <c r="AR46" s="61">
        <f>AR45+AR44</f>
        <v>38100</v>
      </c>
      <c r="AS46" s="61">
        <f>AS45+AS44</f>
        <v>39600</v>
      </c>
      <c r="AW46" s="12"/>
      <c r="AX46" s="87" t="s">
        <v>57</v>
      </c>
      <c r="AY46" s="87"/>
      <c r="AZ46" s="89">
        <v>12033.5</v>
      </c>
      <c r="BA46" s="135">
        <v>0.30080000000000001</v>
      </c>
      <c r="BB46" s="89">
        <v>12507.26</v>
      </c>
      <c r="BC46" s="135">
        <v>0.30080000000000001</v>
      </c>
      <c r="BE46" s="12"/>
      <c r="BF46" s="32" t="s">
        <v>56</v>
      </c>
      <c r="BG46" s="32"/>
      <c r="BH46" s="61">
        <v>32149.35</v>
      </c>
      <c r="BI46" s="135">
        <v>0.60319999999999996</v>
      </c>
      <c r="BJ46" s="61">
        <v>33441.410000000003</v>
      </c>
      <c r="BK46" s="135">
        <v>0.60319999999999996</v>
      </c>
      <c r="BL46" s="12">
        <v>14</v>
      </c>
      <c r="BM46" s="87" t="s">
        <v>67</v>
      </c>
      <c r="BN46" s="124"/>
      <c r="BO46" s="136"/>
      <c r="BP46" s="157"/>
      <c r="BQ46" s="136"/>
      <c r="BS46" s="135"/>
      <c r="BT46" s="12">
        <v>14</v>
      </c>
      <c r="BU46" s="87" t="s">
        <v>67</v>
      </c>
      <c r="BV46" s="124"/>
      <c r="BW46" s="136"/>
      <c r="BX46" s="157"/>
      <c r="BY46" s="136"/>
    </row>
    <row r="47" spans="1:78" ht="15" x14ac:dyDescent="0.25">
      <c r="A47" s="30"/>
      <c r="B47" s="13"/>
      <c r="C47" s="13"/>
      <c r="D47" s="91">
        <f>+D45+D46</f>
        <v>72680</v>
      </c>
      <c r="E47" s="13">
        <f>E45+E46</f>
        <v>75594</v>
      </c>
      <c r="F47" s="13"/>
      <c r="G47" s="30"/>
      <c r="H47" s="13"/>
      <c r="I47" s="13"/>
      <c r="J47" s="91">
        <f>+J45+J46</f>
        <v>72680</v>
      </c>
      <c r="K47" s="13">
        <f>K45+K46</f>
        <v>75594</v>
      </c>
      <c r="L47" s="13"/>
      <c r="M47" s="12"/>
      <c r="N47" s="12" t="s">
        <v>59</v>
      </c>
      <c r="O47" s="12"/>
      <c r="P47" s="61">
        <f>P46+P45</f>
        <v>50760</v>
      </c>
      <c r="Q47" s="61">
        <f>Q46+Q45</f>
        <v>52800</v>
      </c>
      <c r="S47" s="32"/>
      <c r="T47" s="12"/>
      <c r="U47" s="12" t="s">
        <v>59</v>
      </c>
      <c r="V47" s="12"/>
      <c r="W47" s="61">
        <f>W46+W45</f>
        <v>50760</v>
      </c>
      <c r="X47" s="61">
        <f>X46+X45</f>
        <v>52800</v>
      </c>
      <c r="Z47" s="32"/>
      <c r="AA47" s="12">
        <v>13</v>
      </c>
      <c r="AB47" s="99" t="s">
        <v>65</v>
      </c>
      <c r="AC47" s="32"/>
      <c r="AD47" s="81"/>
      <c r="AE47" s="61"/>
      <c r="AH47" s="12">
        <v>13</v>
      </c>
      <c r="AI47" s="99" t="s">
        <v>65</v>
      </c>
      <c r="AJ47" s="32"/>
      <c r="AK47" s="81"/>
      <c r="AL47" s="61"/>
      <c r="AO47" s="12">
        <v>13</v>
      </c>
      <c r="AP47" s="99" t="s">
        <v>65</v>
      </c>
      <c r="AQ47" s="32"/>
      <c r="AR47" s="81"/>
      <c r="AS47" s="61"/>
      <c r="AW47" s="12"/>
      <c r="AX47" s="12" t="s">
        <v>59</v>
      </c>
      <c r="AY47" s="12"/>
      <c r="AZ47" s="61">
        <f>AZ46+AZ45</f>
        <v>40005</v>
      </c>
      <c r="BA47" s="135">
        <f>SUM(BA45:BA46)</f>
        <v>1</v>
      </c>
      <c r="BB47" s="61">
        <f>BB46+BB45</f>
        <v>41580</v>
      </c>
      <c r="BC47" s="135">
        <f>SUM(BC45:BC46)</f>
        <v>1</v>
      </c>
      <c r="BE47" s="12"/>
      <c r="BF47" s="87" t="s">
        <v>57</v>
      </c>
      <c r="BG47" s="87"/>
      <c r="BH47" s="89">
        <v>21148.65</v>
      </c>
      <c r="BI47" s="135">
        <v>0.39679999999999999</v>
      </c>
      <c r="BJ47" s="89">
        <v>21998.59</v>
      </c>
      <c r="BK47" s="135">
        <v>0.39679999999999999</v>
      </c>
      <c r="BM47" t="s">
        <v>56</v>
      </c>
      <c r="BN47" s="74"/>
      <c r="BO47" s="136">
        <v>55297.5</v>
      </c>
      <c r="BP47" s="157">
        <f>BO47/BO49</f>
        <v>0.69009992549579002</v>
      </c>
      <c r="BQ47" s="136">
        <v>57506.25</v>
      </c>
      <c r="BU47" t="s">
        <v>56</v>
      </c>
      <c r="BV47" s="74"/>
      <c r="BW47" s="136">
        <v>55297.5</v>
      </c>
      <c r="BX47" s="157">
        <f>BW47/BW49</f>
        <v>0.69009992549579002</v>
      </c>
      <c r="BY47" s="136">
        <v>57506.25</v>
      </c>
    </row>
    <row r="48" spans="1:78" ht="15" x14ac:dyDescent="0.25">
      <c r="B48" s="99" t="s">
        <v>69</v>
      </c>
      <c r="E48" s="13"/>
      <c r="F48" s="13"/>
      <c r="H48" s="99" t="s">
        <v>69</v>
      </c>
      <c r="K48" s="13"/>
      <c r="L48" s="13"/>
      <c r="M48" s="12">
        <v>14</v>
      </c>
      <c r="N48" s="99" t="s">
        <v>67</v>
      </c>
      <c r="O48" s="32"/>
      <c r="P48" s="81"/>
      <c r="Q48" s="61"/>
      <c r="S48" s="32"/>
      <c r="T48" s="12">
        <v>14</v>
      </c>
      <c r="U48" s="99" t="s">
        <v>67</v>
      </c>
      <c r="V48" s="32"/>
      <c r="W48" s="81"/>
      <c r="X48" s="61"/>
      <c r="Z48" s="32"/>
      <c r="AA48" s="12"/>
      <c r="AB48" s="32" t="s">
        <v>56</v>
      </c>
      <c r="AC48" s="32"/>
      <c r="AD48" s="61">
        <v>25380</v>
      </c>
      <c r="AE48" s="61">
        <v>26400</v>
      </c>
      <c r="AH48" s="12"/>
      <c r="AI48" s="32" t="s">
        <v>56</v>
      </c>
      <c r="AJ48" s="32"/>
      <c r="AK48" s="61">
        <v>25380</v>
      </c>
      <c r="AL48" s="61">
        <v>26400</v>
      </c>
      <c r="AO48" s="12"/>
      <c r="AP48" s="32" t="s">
        <v>56</v>
      </c>
      <c r="AQ48" s="32"/>
      <c r="AR48" s="61">
        <v>25380</v>
      </c>
      <c r="AS48" s="61">
        <v>26400</v>
      </c>
      <c r="AW48" s="12">
        <v>13</v>
      </c>
      <c r="AX48" s="99" t="s">
        <v>65</v>
      </c>
      <c r="AY48" s="32"/>
      <c r="AZ48" s="81"/>
      <c r="BB48" s="61"/>
      <c r="BE48" s="12"/>
      <c r="BF48" s="12" t="s">
        <v>59</v>
      </c>
      <c r="BG48" s="12"/>
      <c r="BH48" s="61">
        <f>BH47+BH46</f>
        <v>53298</v>
      </c>
      <c r="BI48" s="135">
        <f>SUM(BI46:BI47)</f>
        <v>1</v>
      </c>
      <c r="BJ48" s="61">
        <f>BJ47+BJ46</f>
        <v>55440</v>
      </c>
      <c r="BK48" s="135">
        <f>SUM(BK46:BK47)</f>
        <v>1</v>
      </c>
      <c r="BL48" s="12"/>
      <c r="BM48" s="87" t="s">
        <v>57</v>
      </c>
      <c r="BN48" s="124"/>
      <c r="BO48" s="152">
        <v>24832.2</v>
      </c>
      <c r="BP48" s="157">
        <f>BO48/BO49</f>
        <v>0.30990007450421009</v>
      </c>
      <c r="BQ48" s="152">
        <v>25836.14</v>
      </c>
      <c r="BT48" s="12"/>
      <c r="BU48" s="87" t="s">
        <v>57</v>
      </c>
      <c r="BV48" s="124"/>
      <c r="BW48" s="152">
        <v>24832.2</v>
      </c>
      <c r="BX48" s="157">
        <f>BW48/BW49</f>
        <v>0.30990007450421009</v>
      </c>
      <c r="BY48" s="152">
        <v>25836.14</v>
      </c>
    </row>
    <row r="49" spans="1:77" ht="15" x14ac:dyDescent="0.25">
      <c r="A49" s="12">
        <v>15</v>
      </c>
      <c r="B49" s="32" t="s">
        <v>56</v>
      </c>
      <c r="C49" s="55">
        <v>0.30000006338682123</v>
      </c>
      <c r="E49" s="13">
        <v>23664.23</v>
      </c>
      <c r="F49" s="13"/>
      <c r="G49" s="12">
        <v>15</v>
      </c>
      <c r="H49" s="32" t="s">
        <v>56</v>
      </c>
      <c r="I49" s="55">
        <v>0.30000006338682123</v>
      </c>
      <c r="K49" s="13">
        <v>23664.23</v>
      </c>
      <c r="L49" s="13"/>
      <c r="M49" s="32"/>
      <c r="N49" s="32" t="s">
        <v>56</v>
      </c>
      <c r="O49" s="32"/>
      <c r="P49" s="61">
        <v>36340</v>
      </c>
      <c r="Q49" s="61">
        <v>37797</v>
      </c>
      <c r="S49" s="32"/>
      <c r="T49" s="32"/>
      <c r="U49" s="32" t="s">
        <v>56</v>
      </c>
      <c r="V49" s="32"/>
      <c r="W49" s="61">
        <v>36340</v>
      </c>
      <c r="X49" s="61">
        <v>37797</v>
      </c>
      <c r="Z49" s="32"/>
      <c r="AA49" s="12"/>
      <c r="AB49" s="87" t="s">
        <v>57</v>
      </c>
      <c r="AC49" s="87"/>
      <c r="AD49" s="89">
        <v>25380</v>
      </c>
      <c r="AE49" s="89">
        <v>26400</v>
      </c>
      <c r="AH49" s="12"/>
      <c r="AI49" s="87" t="s">
        <v>57</v>
      </c>
      <c r="AJ49" s="87"/>
      <c r="AK49" s="89">
        <v>25380</v>
      </c>
      <c r="AL49" s="89">
        <v>26400</v>
      </c>
      <c r="AO49" s="12"/>
      <c r="AP49" s="87" t="s">
        <v>57</v>
      </c>
      <c r="AQ49" s="87"/>
      <c r="AR49" s="89">
        <v>25380</v>
      </c>
      <c r="AS49" s="89">
        <v>26400</v>
      </c>
      <c r="AW49" s="12"/>
      <c r="AX49" s="32" t="s">
        <v>56</v>
      </c>
      <c r="AY49" s="32"/>
      <c r="AZ49" s="61">
        <v>32149.35</v>
      </c>
      <c r="BA49" s="135">
        <v>0.60319999999999996</v>
      </c>
      <c r="BB49" s="61">
        <v>33441.410000000003</v>
      </c>
      <c r="BC49" s="135">
        <v>0.60319999999999996</v>
      </c>
      <c r="BE49" s="12">
        <v>14</v>
      </c>
      <c r="BF49" s="99" t="s">
        <v>67</v>
      </c>
      <c r="BG49" s="32"/>
      <c r="BH49" s="81"/>
      <c r="BJ49" s="61"/>
      <c r="BL49" s="12"/>
      <c r="BM49" s="12" t="s">
        <v>59</v>
      </c>
      <c r="BN49" s="124"/>
      <c r="BO49" s="136">
        <v>80129.7</v>
      </c>
      <c r="BP49" s="157">
        <f>BP48+BP47</f>
        <v>1</v>
      </c>
      <c r="BQ49" s="136">
        <v>83342.39</v>
      </c>
      <c r="BT49" s="12"/>
      <c r="BU49" s="12" t="s">
        <v>59</v>
      </c>
      <c r="BV49" s="124"/>
      <c r="BW49" s="136">
        <v>80129.7</v>
      </c>
      <c r="BX49" s="157">
        <f>BX48+BX47</f>
        <v>1</v>
      </c>
      <c r="BY49" s="136">
        <v>83342.39</v>
      </c>
    </row>
    <row r="50" spans="1:77" ht="15" x14ac:dyDescent="0.25">
      <c r="A50" s="32"/>
      <c r="B50" s="87" t="s">
        <v>57</v>
      </c>
      <c r="C50" s="110">
        <v>0.69999993661317872</v>
      </c>
      <c r="D50" s="112"/>
      <c r="E50" s="111">
        <v>55216.52</v>
      </c>
      <c r="F50" s="13"/>
      <c r="G50" s="32"/>
      <c r="H50" s="87" t="s">
        <v>57</v>
      </c>
      <c r="I50" s="110">
        <v>0.69999993661317872</v>
      </c>
      <c r="J50" s="112"/>
      <c r="K50" s="111">
        <v>55216.52</v>
      </c>
      <c r="L50" s="13"/>
      <c r="M50" s="32"/>
      <c r="N50" s="87" t="s">
        <v>57</v>
      </c>
      <c r="O50" s="87"/>
      <c r="P50" s="89">
        <v>36340</v>
      </c>
      <c r="Q50" s="89">
        <v>37797</v>
      </c>
      <c r="S50" s="32"/>
      <c r="T50" s="32"/>
      <c r="U50" s="87" t="s">
        <v>57</v>
      </c>
      <c r="V50" s="87"/>
      <c r="W50" s="89">
        <v>36340</v>
      </c>
      <c r="X50" s="89">
        <v>37797</v>
      </c>
      <c r="Z50" s="32"/>
      <c r="AA50" s="12"/>
      <c r="AB50" s="12" t="s">
        <v>59</v>
      </c>
      <c r="AC50" s="12"/>
      <c r="AD50" s="61">
        <f>AD49+AD48</f>
        <v>50760</v>
      </c>
      <c r="AE50" s="61">
        <f>AE49+AE48</f>
        <v>52800</v>
      </c>
      <c r="AH50" s="12"/>
      <c r="AI50" s="12" t="s">
        <v>59</v>
      </c>
      <c r="AJ50" s="12"/>
      <c r="AK50" s="61">
        <f>AK49+AK48</f>
        <v>50760</v>
      </c>
      <c r="AL50" s="61">
        <f>AL49+AL48</f>
        <v>52800</v>
      </c>
      <c r="AO50" s="12"/>
      <c r="AP50" s="12" t="s">
        <v>59</v>
      </c>
      <c r="AQ50" s="12"/>
      <c r="AR50" s="61">
        <f>AR49+AR48</f>
        <v>50760</v>
      </c>
      <c r="AS50" s="61">
        <f>AS49+AS48</f>
        <v>52800</v>
      </c>
      <c r="AW50" s="12"/>
      <c r="AX50" s="87" t="s">
        <v>57</v>
      </c>
      <c r="AY50" s="87"/>
      <c r="AZ50" s="89">
        <v>21148.65</v>
      </c>
      <c r="BA50" s="135">
        <v>0.39679999999999999</v>
      </c>
      <c r="BB50" s="89">
        <v>21998.59</v>
      </c>
      <c r="BC50" s="135">
        <v>0.39679999999999999</v>
      </c>
      <c r="BE50" s="32"/>
      <c r="BF50" s="32" t="s">
        <v>56</v>
      </c>
      <c r="BG50" s="32"/>
      <c r="BH50" s="61">
        <v>44880.26</v>
      </c>
      <c r="BI50" s="135">
        <v>0.58809999999999996</v>
      </c>
      <c r="BJ50" s="61">
        <v>46679.67</v>
      </c>
      <c r="BK50" s="135">
        <v>0.58809999999999996</v>
      </c>
      <c r="BL50" s="12"/>
      <c r="BM50" s="12"/>
      <c r="BN50" s="124"/>
      <c r="BO50" s="136"/>
      <c r="BP50" s="157"/>
      <c r="BQ50" s="136"/>
      <c r="BT50" s="12"/>
      <c r="BU50" s="12"/>
      <c r="BV50" s="124"/>
      <c r="BW50" s="136"/>
      <c r="BX50" s="157"/>
      <c r="BY50" s="136"/>
    </row>
    <row r="51" spans="1:77" ht="15" x14ac:dyDescent="0.25">
      <c r="A51" s="30"/>
      <c r="B51" s="30"/>
      <c r="C51" s="30"/>
      <c r="E51" s="13">
        <f>E49+E50</f>
        <v>78880.75</v>
      </c>
      <c r="F51" s="13"/>
      <c r="G51" s="30"/>
      <c r="H51" s="30"/>
      <c r="I51" s="30"/>
      <c r="K51" s="13">
        <f>K49+K50</f>
        <v>78880.75</v>
      </c>
      <c r="L51" s="13"/>
      <c r="M51" s="32"/>
      <c r="N51" s="12" t="s">
        <v>59</v>
      </c>
      <c r="O51" s="12"/>
      <c r="P51" s="61">
        <f>P50+P49</f>
        <v>72680</v>
      </c>
      <c r="Q51" s="61">
        <f>Q50+Q49</f>
        <v>75594</v>
      </c>
      <c r="S51" s="32"/>
      <c r="T51" s="32"/>
      <c r="U51" s="12" t="s">
        <v>59</v>
      </c>
      <c r="V51" s="12"/>
      <c r="W51" s="61">
        <f>W50+W49</f>
        <v>72680</v>
      </c>
      <c r="X51" s="61">
        <f>X50+X49</f>
        <v>75594</v>
      </c>
      <c r="Z51" s="32"/>
      <c r="AA51" s="12">
        <v>14</v>
      </c>
      <c r="AB51" s="99" t="s">
        <v>67</v>
      </c>
      <c r="AC51" s="32"/>
      <c r="AD51" s="81"/>
      <c r="AE51" s="61"/>
      <c r="AH51" s="12">
        <v>14</v>
      </c>
      <c r="AI51" s="99" t="s">
        <v>67</v>
      </c>
      <c r="AJ51" s="32"/>
      <c r="AK51" s="81"/>
      <c r="AL51" s="61"/>
      <c r="AO51" s="12">
        <v>14</v>
      </c>
      <c r="AP51" s="99" t="s">
        <v>67</v>
      </c>
      <c r="AQ51" s="32"/>
      <c r="AR51" s="81"/>
      <c r="AS51" s="61"/>
      <c r="AW51" s="12"/>
      <c r="AX51" s="12" t="s">
        <v>59</v>
      </c>
      <c r="AY51" s="12"/>
      <c r="AZ51" s="61">
        <f>AZ50+AZ49</f>
        <v>53298</v>
      </c>
      <c r="BA51" s="135">
        <f>SUM(BA49:BA50)</f>
        <v>1</v>
      </c>
      <c r="BB51" s="61">
        <f>BB50+BB49</f>
        <v>55440</v>
      </c>
      <c r="BC51" s="135">
        <f>SUM(BC49:BC50)</f>
        <v>1</v>
      </c>
      <c r="BE51" s="32"/>
      <c r="BF51" s="87" t="s">
        <v>57</v>
      </c>
      <c r="BG51" s="87"/>
      <c r="BH51" s="89">
        <v>31433.74</v>
      </c>
      <c r="BI51" s="135">
        <v>0.41189999999999999</v>
      </c>
      <c r="BJ51" s="89">
        <v>32694.03</v>
      </c>
      <c r="BK51" s="135">
        <v>0.41189999999999999</v>
      </c>
      <c r="BL51" s="12">
        <v>15</v>
      </c>
      <c r="BM51" s="87" t="s">
        <v>69</v>
      </c>
      <c r="BN51" s="124"/>
      <c r="BO51" s="136"/>
      <c r="BP51" s="157"/>
      <c r="BQ51" s="136"/>
      <c r="BT51" s="12">
        <v>15</v>
      </c>
      <c r="BU51" s="87" t="s">
        <v>69</v>
      </c>
      <c r="BV51" s="124"/>
      <c r="BW51" s="136"/>
      <c r="BX51" s="157"/>
      <c r="BY51" s="136"/>
    </row>
    <row r="52" spans="1:77" ht="15" x14ac:dyDescent="0.25">
      <c r="AA52" s="32"/>
      <c r="AB52" s="32" t="s">
        <v>56</v>
      </c>
      <c r="AC52" s="32"/>
      <c r="AD52" s="61">
        <v>36340</v>
      </c>
      <c r="AE52" s="61">
        <v>37797</v>
      </c>
      <c r="AH52" s="32"/>
      <c r="AI52" s="32" t="s">
        <v>56</v>
      </c>
      <c r="AJ52" s="32"/>
      <c r="AK52" s="61">
        <v>36340</v>
      </c>
      <c r="AL52" s="61">
        <v>37797</v>
      </c>
      <c r="AO52" s="32"/>
      <c r="AP52" s="32" t="s">
        <v>56</v>
      </c>
      <c r="AQ52" s="32"/>
      <c r="AR52" s="61">
        <v>36340</v>
      </c>
      <c r="AS52" s="61">
        <v>37797</v>
      </c>
      <c r="AW52" s="12">
        <v>14</v>
      </c>
      <c r="AX52" s="99" t="s">
        <v>67</v>
      </c>
      <c r="AY52" s="32"/>
      <c r="AZ52" s="81"/>
      <c r="BB52" s="61"/>
      <c r="BE52" s="32"/>
      <c r="BF52" s="12" t="s">
        <v>59</v>
      </c>
      <c r="BG52" s="12"/>
      <c r="BH52" s="61">
        <f>BH51+BH50</f>
        <v>76314</v>
      </c>
      <c r="BI52" s="135">
        <f>SUM(BI50:BI51)</f>
        <v>1</v>
      </c>
      <c r="BJ52" s="61">
        <f>BJ51+BJ50</f>
        <v>79373.7</v>
      </c>
      <c r="BK52" s="135">
        <f>SUM(BK50:BK51)</f>
        <v>1</v>
      </c>
      <c r="BM52" t="s">
        <v>56</v>
      </c>
      <c r="BN52" s="74"/>
      <c r="BO52" s="136">
        <v>46961.65</v>
      </c>
      <c r="BP52" s="135">
        <f>BO52/BO54</f>
        <v>0.5399999908010048</v>
      </c>
      <c r="BU52" t="s">
        <v>56</v>
      </c>
      <c r="BV52" s="74"/>
      <c r="BW52" s="136">
        <v>46961.65</v>
      </c>
      <c r="BX52" s="135">
        <f>BW52/BW54</f>
        <v>0.5399999908010048</v>
      </c>
    </row>
    <row r="53" spans="1:77" ht="15" x14ac:dyDescent="0.25">
      <c r="AA53" s="32"/>
      <c r="AB53" s="87" t="s">
        <v>57</v>
      </c>
      <c r="AC53" s="87"/>
      <c r="AD53" s="89">
        <v>36340</v>
      </c>
      <c r="AE53" s="89">
        <v>37797</v>
      </c>
      <c r="AH53" s="32"/>
      <c r="AI53" s="87" t="s">
        <v>57</v>
      </c>
      <c r="AJ53" s="87"/>
      <c r="AK53" s="89">
        <v>36340</v>
      </c>
      <c r="AL53" s="89">
        <v>37797</v>
      </c>
      <c r="AO53" s="32"/>
      <c r="AP53" s="87" t="s">
        <v>57</v>
      </c>
      <c r="AQ53" s="87"/>
      <c r="AR53" s="89">
        <v>36340</v>
      </c>
      <c r="AS53" s="89">
        <v>37797</v>
      </c>
      <c r="AW53" s="32"/>
      <c r="AX53" s="32" t="s">
        <v>56</v>
      </c>
      <c r="AY53" s="32"/>
      <c r="AZ53" s="61">
        <v>44880.26</v>
      </c>
      <c r="BA53" s="135">
        <v>0.58809999999999996</v>
      </c>
      <c r="BB53" s="61">
        <v>46679.67</v>
      </c>
      <c r="BC53" s="135">
        <v>0.58809999999999996</v>
      </c>
      <c r="BM53" s="87" t="s">
        <v>57</v>
      </c>
      <c r="BN53" s="124"/>
      <c r="BO53" s="152">
        <v>40004.370000000003</v>
      </c>
      <c r="BP53" s="135">
        <f>BO53/BO54</f>
        <v>0.4600000091989952</v>
      </c>
      <c r="BU53" s="87" t="s">
        <v>57</v>
      </c>
      <c r="BV53" s="124"/>
      <c r="BW53" s="152">
        <v>40004.370000000003</v>
      </c>
      <c r="BX53" s="135">
        <f>BW53/BW54</f>
        <v>0.4600000091989952</v>
      </c>
    </row>
    <row r="54" spans="1:77" ht="15" x14ac:dyDescent="0.25">
      <c r="AA54" s="32"/>
      <c r="AB54" s="12" t="s">
        <v>59</v>
      </c>
      <c r="AC54" s="12"/>
      <c r="AD54" s="61">
        <f>AD53+AD52</f>
        <v>72680</v>
      </c>
      <c r="AE54" s="61">
        <f>AE53+AE52</f>
        <v>75594</v>
      </c>
      <c r="AH54" s="32"/>
      <c r="AI54" s="12" t="s">
        <v>59</v>
      </c>
      <c r="AJ54" s="12"/>
      <c r="AK54" s="61">
        <f>AK53+AK52</f>
        <v>72680</v>
      </c>
      <c r="AL54" s="61">
        <f>AL53+AL52</f>
        <v>75594</v>
      </c>
      <c r="AO54" s="32"/>
      <c r="AP54" s="12" t="s">
        <v>59</v>
      </c>
      <c r="AQ54" s="12"/>
      <c r="AR54" s="61">
        <f>AR53+AR52</f>
        <v>72680</v>
      </c>
      <c r="AS54" s="61">
        <f>AS53+AS52</f>
        <v>75594</v>
      </c>
      <c r="AW54" s="32"/>
      <c r="AX54" s="87" t="s">
        <v>57</v>
      </c>
      <c r="AY54" s="87"/>
      <c r="AZ54" s="89">
        <v>31433.74</v>
      </c>
      <c r="BA54" s="135">
        <v>0.41189999999999999</v>
      </c>
      <c r="BB54" s="89">
        <v>32694.03</v>
      </c>
      <c r="BC54" s="135">
        <v>0.41189999999999999</v>
      </c>
      <c r="BE54" s="12">
        <v>15</v>
      </c>
      <c r="BF54" s="99" t="s">
        <v>69</v>
      </c>
      <c r="BG54" s="32"/>
      <c r="BH54" s="81"/>
      <c r="BJ54" s="61"/>
      <c r="BM54" s="12" t="s">
        <v>59</v>
      </c>
      <c r="BN54" s="74"/>
      <c r="BO54" s="136">
        <v>86966.02</v>
      </c>
      <c r="BP54" s="135">
        <f>BP53+BP52</f>
        <v>1</v>
      </c>
      <c r="BU54" s="12" t="s">
        <v>59</v>
      </c>
      <c r="BV54" s="74"/>
      <c r="BW54" s="136">
        <v>86966.02</v>
      </c>
      <c r="BX54" s="135">
        <f>BX53+BX52</f>
        <v>1</v>
      </c>
    </row>
    <row r="55" spans="1:77" x14ac:dyDescent="0.2">
      <c r="AW55" s="32"/>
      <c r="AX55" s="12" t="s">
        <v>59</v>
      </c>
      <c r="AY55" s="12"/>
      <c r="AZ55" s="61">
        <f>AZ54+AZ53</f>
        <v>76314</v>
      </c>
      <c r="BA55" s="135">
        <f>SUM(BA53:BA54)</f>
        <v>1</v>
      </c>
      <c r="BB55" s="61">
        <f>BB54+BB53</f>
        <v>79373.7</v>
      </c>
      <c r="BC55" s="135">
        <f>SUM(BC53:BC54)</f>
        <v>1</v>
      </c>
      <c r="BE55" s="32"/>
      <c r="BF55" s="32" t="s">
        <v>56</v>
      </c>
      <c r="BG55" s="32"/>
      <c r="BH55" s="61">
        <v>34223.199999999997</v>
      </c>
      <c r="BI55" s="135">
        <v>0.41320000000000001</v>
      </c>
      <c r="BJ55" s="61"/>
      <c r="BK55" s="135"/>
      <c r="BP55" s="135"/>
    </row>
    <row r="56" spans="1:77" x14ac:dyDescent="0.2">
      <c r="BE56" s="32"/>
      <c r="BF56" s="87" t="s">
        <v>57</v>
      </c>
      <c r="BG56" s="87"/>
      <c r="BH56" s="89">
        <v>48601.58</v>
      </c>
      <c r="BI56" s="135">
        <v>0.58679999999999999</v>
      </c>
      <c r="BJ56" s="61"/>
      <c r="BK56" s="135"/>
    </row>
    <row r="57" spans="1:77" x14ac:dyDescent="0.2">
      <c r="AW57" s="12">
        <v>14</v>
      </c>
      <c r="AX57" s="99" t="s">
        <v>69</v>
      </c>
      <c r="AY57" s="32"/>
      <c r="AZ57" s="81"/>
      <c r="BB57" s="61"/>
      <c r="BE57" s="32"/>
      <c r="BF57" s="12" t="s">
        <v>59</v>
      </c>
      <c r="BG57" s="12"/>
      <c r="BH57" s="61">
        <f>BH56+BH55</f>
        <v>82824.78</v>
      </c>
      <c r="BI57" s="135">
        <f>SUM(BI55:BI56)</f>
        <v>1</v>
      </c>
      <c r="BJ57" s="61"/>
      <c r="BK57" s="135"/>
    </row>
    <row r="58" spans="1:77" x14ac:dyDescent="0.2">
      <c r="AW58" s="32"/>
      <c r="AX58" s="32" t="s">
        <v>56</v>
      </c>
      <c r="AY58" s="32"/>
      <c r="AZ58" s="61">
        <v>34223.199999999997</v>
      </c>
      <c r="BA58" s="135">
        <v>0.41320000000000001</v>
      </c>
      <c r="BB58" s="61"/>
      <c r="BC58" s="135"/>
    </row>
    <row r="59" spans="1:77" x14ac:dyDescent="0.2">
      <c r="AW59" s="32"/>
      <c r="AX59" s="87" t="s">
        <v>57</v>
      </c>
      <c r="AY59" s="87"/>
      <c r="AZ59" s="89">
        <v>48601.58</v>
      </c>
      <c r="BA59" s="135">
        <v>0.58679999999999999</v>
      </c>
      <c r="BB59" s="61"/>
      <c r="BC59" s="135"/>
    </row>
    <row r="60" spans="1:77" x14ac:dyDescent="0.2">
      <c r="AW60" s="32"/>
      <c r="AX60" s="12" t="s">
        <v>59</v>
      </c>
      <c r="AY60" s="12"/>
      <c r="AZ60" s="61">
        <f>AZ59+AZ58</f>
        <v>82824.78</v>
      </c>
      <c r="BA60" s="135">
        <f>SUM(BA58:BA59)</f>
        <v>1</v>
      </c>
      <c r="BB60" s="61"/>
      <c r="BC60" s="135"/>
    </row>
    <row r="61" spans="1:77" x14ac:dyDescent="0.2">
      <c r="BB61" t="s">
        <v>50</v>
      </c>
    </row>
    <row r="63" spans="1:77" x14ac:dyDescent="0.2">
      <c r="BB63" t="s">
        <v>50</v>
      </c>
    </row>
  </sheetData>
  <mergeCells count="75">
    <mergeCell ref="AH1:AM1"/>
    <mergeCell ref="A1:F1"/>
    <mergeCell ref="G1:L1"/>
    <mergeCell ref="M1:S1"/>
    <mergeCell ref="T1:Z1"/>
    <mergeCell ref="AA1:AG1"/>
    <mergeCell ref="A2:F2"/>
    <mergeCell ref="G2:L2"/>
    <mergeCell ref="M2:S2"/>
    <mergeCell ref="T2:Z2"/>
    <mergeCell ref="AA2:AG2"/>
    <mergeCell ref="BL2:BR2"/>
    <mergeCell ref="BT2:BZ2"/>
    <mergeCell ref="AO1:AT1"/>
    <mergeCell ref="AW1:BB1"/>
    <mergeCell ref="BE1:BJ1"/>
    <mergeCell ref="BL1:BR1"/>
    <mergeCell ref="BT1:BZ1"/>
    <mergeCell ref="AH3:AM3"/>
    <mergeCell ref="AH2:AM2"/>
    <mergeCell ref="AO2:AT2"/>
    <mergeCell ref="AW2:BB2"/>
    <mergeCell ref="BE2:BJ2"/>
    <mergeCell ref="A3:F3"/>
    <mergeCell ref="G3:L3"/>
    <mergeCell ref="M3:S3"/>
    <mergeCell ref="T3:Z3"/>
    <mergeCell ref="AA3:AG3"/>
    <mergeCell ref="A4:F4"/>
    <mergeCell ref="G4:L4"/>
    <mergeCell ref="M4:S4"/>
    <mergeCell ref="T4:Z4"/>
    <mergeCell ref="AA4:AG4"/>
    <mergeCell ref="BL4:BR4"/>
    <mergeCell ref="BT4:BZ4"/>
    <mergeCell ref="AO3:AT3"/>
    <mergeCell ref="AW3:BB3"/>
    <mergeCell ref="BE3:BJ3"/>
    <mergeCell ref="BL3:BR3"/>
    <mergeCell ref="BT3:BZ3"/>
    <mergeCell ref="AH5:AM5"/>
    <mergeCell ref="AH4:AM4"/>
    <mergeCell ref="AO4:AT4"/>
    <mergeCell ref="AW4:BB4"/>
    <mergeCell ref="BE4:BJ4"/>
    <mergeCell ref="A5:F5"/>
    <mergeCell ref="G5:L5"/>
    <mergeCell ref="M5:S5"/>
    <mergeCell ref="T5:Z5"/>
    <mergeCell ref="AA5:AG5"/>
    <mergeCell ref="A6:F6"/>
    <mergeCell ref="G6:L6"/>
    <mergeCell ref="M6:S6"/>
    <mergeCell ref="T6:Z6"/>
    <mergeCell ref="AA6:AG6"/>
    <mergeCell ref="BT6:BZ6"/>
    <mergeCell ref="AO5:AT5"/>
    <mergeCell ref="AW5:BB5"/>
    <mergeCell ref="BE5:BJ5"/>
    <mergeCell ref="BL5:BR5"/>
    <mergeCell ref="BT5:BZ5"/>
    <mergeCell ref="AH6:AM6"/>
    <mergeCell ref="AO6:AT6"/>
    <mergeCell ref="AW6:BB6"/>
    <mergeCell ref="BE6:BJ6"/>
    <mergeCell ref="BL6:BR6"/>
    <mergeCell ref="AW8:BB8"/>
    <mergeCell ref="BE8:BJ8"/>
    <mergeCell ref="BU8:BY8"/>
    <mergeCell ref="G8:L8"/>
    <mergeCell ref="M8:R8"/>
    <mergeCell ref="U8:Z8"/>
    <mergeCell ref="AA8:AF8"/>
    <mergeCell ref="AH8:AM8"/>
    <mergeCell ref="AO8:AT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TABGOB-2000-2009</vt:lpstr>
      <vt:lpstr>TABGB-2010-ADELANTE</vt:lpstr>
      <vt:lpstr>'TABGOB-2000-2009'!Área_de_impresión</vt:lpstr>
      <vt:lpstr>'TABGOB-2000-2009'!Títulos_a_imprimir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Equipo24</dc:creator>
  <cp:lastModifiedBy>Luz Irema</cp:lastModifiedBy>
  <dcterms:created xsi:type="dcterms:W3CDTF">2019-02-21T18:12:34Z</dcterms:created>
  <dcterms:modified xsi:type="dcterms:W3CDTF">2019-02-21T18:35:13Z</dcterms:modified>
</cp:coreProperties>
</file>